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T:\PURCHASING_New\01_Archives\FY2023\Bid Evaluations - Clean\"/>
    </mc:Choice>
  </mc:AlternateContent>
  <xr:revisionPtr revIDLastSave="0" documentId="8_{97AB770A-A044-4E07-8746-42699A3407A0}" xr6:coauthVersionLast="47" xr6:coauthVersionMax="47" xr10:uidLastSave="{00000000-0000-0000-0000-000000000000}"/>
  <bookViews>
    <workbookView xWindow="-108" yWindow="-108" windowWidth="23256" windowHeight="12576" tabRatio="722" activeTab="7" xr2:uid="{00000000-000D-0000-FFFF-FFFF00000000}"/>
  </bookViews>
  <sheets>
    <sheet name="1" sheetId="2" r:id="rId1"/>
    <sheet name="2" sheetId="3" r:id="rId2"/>
    <sheet name="3" sheetId="5" r:id="rId3"/>
    <sheet name="4" sheetId="9" r:id="rId4"/>
    <sheet name="5" sheetId="15" r:id="rId5"/>
    <sheet name="6" sheetId="16" r:id="rId6"/>
    <sheet name="Cost Summary" sheetId="14" r:id="rId7"/>
    <sheet name="Summary" sheetId="1" r:id="rId8"/>
    <sheet name="Evaluation" sheetId="17"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4" l="1"/>
  <c r="F20" i="14"/>
  <c r="F21" i="14"/>
  <c r="F22" i="14"/>
  <c r="F23" i="14" s="1"/>
  <c r="E4" i="14" s="1"/>
  <c r="F18" i="14"/>
  <c r="D19" i="14"/>
  <c r="D20" i="14"/>
  <c r="D23" i="14" s="1"/>
  <c r="E3" i="14" s="1"/>
  <c r="D21" i="14"/>
  <c r="D22" i="14"/>
  <c r="D18" i="14"/>
  <c r="F4" i="14" l="1"/>
  <c r="F3" i="14"/>
  <c r="A4" i="14" l="1"/>
  <c r="A13" i="14" s="1"/>
  <c r="A3" i="14"/>
  <c r="A12" i="14" s="1"/>
  <c r="K5" i="16"/>
  <c r="K4" i="16"/>
  <c r="J4" i="14"/>
  <c r="B4" i="14" s="1"/>
  <c r="H4" i="14" s="1"/>
  <c r="J3" i="14"/>
  <c r="B3" i="14" s="1"/>
  <c r="H3" i="14" s="1"/>
  <c r="I5" i="15" l="1"/>
  <c r="I5" i="9"/>
  <c r="I5" i="5"/>
  <c r="I5" i="3"/>
  <c r="I5" i="2"/>
  <c r="I4" i="3"/>
  <c r="I4" i="2"/>
  <c r="I4" i="9"/>
  <c r="I4" i="5"/>
  <c r="I4" i="15"/>
  <c r="H6" i="14"/>
  <c r="B13" i="14" s="1"/>
  <c r="J5" i="15" l="1"/>
  <c r="K5" i="15" s="1"/>
  <c r="F8" i="1" s="1"/>
  <c r="J5" i="9"/>
  <c r="K5" i="9" s="1"/>
  <c r="E8" i="1" s="1"/>
  <c r="J5" i="3"/>
  <c r="K5" i="3" s="1"/>
  <c r="C8" i="1" s="1"/>
  <c r="J5" i="5"/>
  <c r="K5" i="5" s="1"/>
  <c r="D8" i="1" s="1"/>
  <c r="J5" i="2"/>
  <c r="K5" i="2" s="1"/>
  <c r="D13" i="14"/>
  <c r="E13" i="14" s="1"/>
  <c r="D12" i="14"/>
  <c r="E12" i="14" s="1"/>
  <c r="B12" i="14"/>
  <c r="J4" i="15" l="1"/>
  <c r="K4" i="15" s="1"/>
  <c r="F7" i="1" s="1"/>
  <c r="J4" i="2"/>
  <c r="K4" i="2" s="1"/>
  <c r="J4" i="3"/>
  <c r="K4" i="3" s="1"/>
  <c r="C7" i="1" s="1"/>
  <c r="J4" i="5"/>
  <c r="K4" i="5" s="1"/>
  <c r="D7" i="1" s="1"/>
  <c r="J4" i="9"/>
  <c r="K4" i="9" s="1"/>
  <c r="E7" i="1" s="1"/>
  <c r="C12" i="14"/>
  <c r="C13" i="14"/>
  <c r="B8" i="1" l="1"/>
  <c r="G8" i="1" s="1"/>
  <c r="B7" i="1"/>
  <c r="A8" i="1"/>
  <c r="A7" i="1"/>
  <c r="G7" i="1" l="1"/>
  <c r="H8" i="1" l="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H2" authorId="0" shapeId="0" xr:uid="{00000000-0006-0000-0700-000001000000}">
      <text>
        <r>
          <rPr>
            <b/>
            <sz val="9"/>
            <color indexed="81"/>
            <rFont val="Tahoma"/>
            <family val="2"/>
          </rPr>
          <t xml:space="preserve">Fromula
Fee on CCL + Pre-Construction Phase Fee + Staff Amt 24 Months Term + Bonds and Insurance Amt
</t>
        </r>
      </text>
    </comment>
    <comment ref="J2" authorId="0" shapeId="0" xr:uid="{00000000-0006-0000-0700-000002000000}">
      <text>
        <r>
          <rPr>
            <b/>
            <sz val="9"/>
            <color indexed="81"/>
            <rFont val="Tahoma"/>
            <family val="2"/>
          </rPr>
          <t>COW Calculation</t>
        </r>
        <r>
          <rPr>
            <sz val="9"/>
            <color indexed="81"/>
            <rFont val="Tahoma"/>
            <family val="2"/>
          </rPr>
          <t xml:space="preserve">
COW = ((CCL)–(staff+bonds)–(Precon))/(fee%+1)</t>
        </r>
      </text>
    </comment>
    <comment ref="B11" authorId="0" shapeId="0" xr:uid="{00000000-0006-0000-0700-000003000000}">
      <text>
        <r>
          <rPr>
            <b/>
            <sz val="9"/>
            <color indexed="81"/>
            <rFont val="Tahoma"/>
            <family val="2"/>
          </rPr>
          <t>Fromula:
((1-(Vendor Amount - Lowest Vendor Amount)/Lowest Vendor Amount)*High Score)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2BC229F0-1116-44C1-AE0D-097DEE7C2CFE}">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AC8F748C-3743-4342-B72C-452DE506F36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<sst xmlns="http://schemas.openxmlformats.org/spreadsheetml/2006/main" count="141" uniqueCount="76">
  <si>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</si>
  <si>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</si>
  <si>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</si>
  <si>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</si>
  <si>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</si>
  <si>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</si>
  <si>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</si>
  <si>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</si>
  <si>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</si>
  <si>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</si>
  <si>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</si>
  <si>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</si>
  <si>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</si>
  <si>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Rank of Average</t>
  </si>
  <si>
    <t>Rank</t>
  </si>
  <si>
    <t>Average Total Score</t>
  </si>
  <si>
    <t>Score</t>
  </si>
  <si>
    <t>Technical</t>
  </si>
  <si>
    <t>Pre-Construction Phase</t>
  </si>
  <si>
    <t>Construction Phase</t>
  </si>
  <si>
    <t xml:space="preserve"> </t>
  </si>
  <si>
    <t>Fee on COW</t>
  </si>
  <si>
    <t>Fee</t>
  </si>
  <si>
    <t>Fee Percentage</t>
  </si>
  <si>
    <t>Staff Amt Monthly</t>
  </si>
  <si>
    <t>Staff Amt 24 Months Term</t>
  </si>
  <si>
    <t>Bonds and Insurance Amt</t>
  </si>
  <si>
    <t xml:space="preserve">Sum of Fees </t>
  </si>
  <si>
    <t xml:space="preserve">Cost of Work </t>
  </si>
  <si>
    <t>CCL</t>
  </si>
  <si>
    <t>Project Month:</t>
  </si>
  <si>
    <t>Lowest Sum:</t>
  </si>
  <si>
    <t xml:space="preserve">Formula = </t>
  </si>
  <si>
    <t>((1-Vendor Amount - Lowest Vendor Amount)/Lowest Vendor Amount)*High Score)</t>
  </si>
  <si>
    <t>SCORING SUMMARY</t>
  </si>
  <si>
    <t>Delta to Low Bid</t>
  </si>
  <si>
    <t>Delta % to Low Bid</t>
  </si>
  <si>
    <t>Total</t>
  </si>
  <si>
    <t>Criteria 7</t>
  </si>
  <si>
    <t>CMC</t>
  </si>
  <si>
    <t>Vaughn</t>
  </si>
  <si>
    <t>RFP730-23050 CMAR Core Equipment Installation for Centers</t>
  </si>
  <si>
    <t xml:space="preserve">Project Executive – 30% </t>
  </si>
  <si>
    <t>Project Manager – 100%</t>
  </si>
  <si>
    <t xml:space="preserve">Superintendent – 100% </t>
  </si>
  <si>
    <t xml:space="preserve">Asst Superintendent – 100% </t>
  </si>
  <si>
    <t>Project Engineer – 100%</t>
  </si>
  <si>
    <t>NOTE:  Purchasing is basing the monthly Staffing Amt given by facilities on 38 months stated in the RFP from Nov 2023-Dec 2026.</t>
  </si>
  <si>
    <t>CMC Staff Amnt Monthly</t>
  </si>
  <si>
    <t>Vaughn Staff Amnt Monthly</t>
  </si>
  <si>
    <t>University of Houston Evaluation Matrix $1 Million+</t>
  </si>
  <si>
    <t xml:space="preserve">RFP730-23050 CMAR Core Equipment Installation for Centers Step 2 </t>
  </si>
  <si>
    <t>Name</t>
  </si>
  <si>
    <t>Evaluation Due Date</t>
  </si>
  <si>
    <t>5/12/2023 @ 5 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</si>
  <si>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</si>
  <si>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</si>
  <si>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</si>
  <si>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</si>
  <si>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</si>
  <si>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</si>
  <si>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</si>
  <si>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</si>
  <si>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</si>
  <si>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</si>
  <si>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Criteria 7</t>
  </si>
  <si>
    <t xml:space="preserve">Respondent’s Relevant Experience and Capabilities (Section 4.3)
</t>
  </si>
  <si>
    <t>Qualifications of Respondent’s Project Team (Section 4.4)</t>
  </si>
  <si>
    <t>Respondent’s Ability to Estimate and Control Costs (Section 4.5)</t>
  </si>
  <si>
    <t>Respondent’s Ability to Meet the Schedule for this Project (Section 4.6)</t>
  </si>
  <si>
    <t>Respondent’s Ability to Manage this Project (Section 4.7)</t>
  </si>
  <si>
    <r>
      <t xml:space="preserve">Respondent’s Cost and Delivery Proposal (Section 4.9)
</t>
    </r>
    <r>
      <rPr>
        <b/>
        <sz val="8"/>
        <color rgb="FFFF0000"/>
        <rFont val="Arial"/>
        <family val="2"/>
      </rPr>
      <t xml:space="preserve">
**ONLY PURCHASING WILL EVALUATE COST**</t>
    </r>
  </si>
  <si>
    <t>Points (1-5)</t>
  </si>
  <si>
    <t xml:space="preserve">Committee Members: </t>
  </si>
  <si>
    <t>Updated: 10/19</t>
  </si>
  <si>
    <r>
      <t xml:space="preserve">Respondent’s Past HUB/MBE/WBE Goal Attainment and Quality of Procedures for UHS HUB Goal Attainment on this Project (Section 4.8)
</t>
    </r>
    <r>
      <rPr>
        <b/>
        <sz val="8"/>
        <color rgb="FFFF0000"/>
        <rFont val="Arial"/>
        <family val="2"/>
      </rPr>
      <t>**ONLY Evaluator 6 WILL EVALUATE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</si>
</sst>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409]* #,##0_);_([$$-409]* \(#,##0\);_([$$-409]* &quot;-&quot;_);_(@_)"/>
    <numFmt numFmtId="165" formatCode="_([$$-409]* #,##0.00_);_([$$-409]* \(#,##0.00\);_([$$-409]* &quot;-&quot;??_);_(@_)"/>
    <numFmt numFmtId="166" formatCode="[$-F800]dddd\,\ mmmm\ dd\,\ yyyy"/>
  </numFmts>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9"/>
      <color indexed="81"/>
      <name val="Tahoma"/>
      <family val="2"/>
    </font>
    <font>
      <sz val="10"/>
      <name val="Arial"/>
      <family val="2"/>
    </font>
    <font>
      <b/>
      <sz val="11"/>
      <color theme="1"/>
      <name val="Calibri"/>
      <family val="2"/>
      <scheme val="minor"/>
    </font>
    <font>
      <b/>
      <i/>
      <sz val="10"/>
      <name val="Arial"/>
      <family val="2"/>
    </font>
    <font>
      <b/>
      <i/>
      <sz val="11"/>
      <color theme="1"/>
      <name val="Calibri"/>
      <family val="2"/>
      <scheme val="minor"/>
    </font>
    <font>
      <b/>
      <sz val="11"/>
      <color rgb="FFFF0000"/>
      <name val="Calibri"/>
      <family val="2"/>
      <scheme val="minor"/>
    </font>
    <font>
      <b/>
      <i/>
      <sz val="11"/>
      <color rgb="FFFF0000"/>
      <name val="Calibri"/>
      <family val="2"/>
      <scheme val="minor"/>
    </font>
    <font>
      <b/>
      <sz val="16"/>
      <name val="Arial"/>
      <family val="2"/>
    </font>
    <font>
      <b/>
      <sz val="9"/>
      <color indexed="81"/>
      <name val="Tahoma"/>
      <family val="2"/>
    </font>
    <font>
      <sz val="10"/>
      <name val="Arial"/>
    </font>
    <font>
      <sz val="10"/>
      <color rgb="FF000000"/>
      <name val="Calibri"/>
      <family val="2"/>
    </font>
    <font>
      <b/>
      <sz val="10"/>
      <color theme="1"/>
      <name val="Calibri"/>
      <family val="2"/>
      <scheme val="minor"/>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10"/>
      <color rgb="FF000000"/>
      <name val="Arial"/>
      <family val="2"/>
    </font>
    <font>
      <sz val="10"/>
      <color rgb="FF000000"/>
      <name val="Arial"/>
      <family val="2"/>
    </font>
    <font>
      <u/>
      <sz val="10"/>
      <color theme="10"/>
      <name val="Arial"/>
      <family val="2"/>
    </font>
    <font>
      <sz val="10"/>
      <color rgb="FF262626"/>
      <name val="Arial"/>
      <family val="2"/>
    </font>
    <font>
      <b/>
      <sz val="10"/>
      <color indexed="81"/>
      <name val="Tahoma"/>
      <family val="2"/>
    </font>
  </fonts>
  <fills count="33">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rgb="FF000000"/>
      </patternFill>
    </fill>
  </fills>
  <borders count="3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7">
    <xf numFmtId="0" fontId="0" fillId="0" borderId="0"/>
    <xf numFmtId="44" fontId="20" fillId="0" borderId="0" applyFont="0" applyFill="0" applyBorder="0" applyAlignment="0" applyProtection="0"/>
    <xf numFmtId="0" fontId="20" fillId="0" borderId="0"/>
    <xf numFmtId="0" fontId="17" fillId="0" borderId="0"/>
    <xf numFmtId="0" fontId="17" fillId="0" borderId="0"/>
    <xf numFmtId="0" fontId="20" fillId="2" borderId="1" applyNumberFormat="0" applyFont="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21" fillId="2" borderId="1" applyNumberFormat="0" applyFont="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6"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20" fillId="0" borderId="0"/>
    <xf numFmtId="0" fontId="20" fillId="2" borderId="1" applyNumberFormat="0" applyFont="0" applyAlignment="0" applyProtection="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20" fillId="0" borderId="0"/>
    <xf numFmtId="0" fontId="20" fillId="2" borderId="1" applyNumberFormat="0" applyFont="0" applyAlignment="0" applyProtection="0"/>
    <xf numFmtId="0" fontId="8" fillId="0" borderId="0"/>
    <xf numFmtId="0" fontId="7" fillId="0" borderId="0"/>
    <xf numFmtId="0" fontId="7" fillId="0" borderId="0"/>
    <xf numFmtId="0" fontId="6" fillId="0" borderId="0"/>
    <xf numFmtId="0" fontId="6" fillId="0" borderId="0"/>
    <xf numFmtId="0" fontId="5" fillId="0" borderId="0"/>
    <xf numFmtId="43" fontId="20" fillId="0" borderId="0" applyFont="0" applyFill="0" applyBorder="0" applyAlignment="0" applyProtection="0"/>
    <xf numFmtId="0" fontId="4" fillId="0" borderId="0"/>
    <xf numFmtId="44" fontId="48" fillId="0" borderId="0" applyFont="0" applyFill="0" applyBorder="0" applyAlignment="0" applyProtection="0"/>
    <xf numFmtId="0" fontId="3" fillId="0" borderId="0"/>
    <xf numFmtId="0" fontId="2" fillId="0" borderId="0"/>
    <xf numFmtId="0" fontId="2" fillId="0" borderId="0"/>
    <xf numFmtId="9" fontId="2" fillId="0" borderId="0" applyFont="0" applyFill="0" applyBorder="0" applyAlignment="0" applyProtection="0"/>
    <xf numFmtId="44" fontId="56" fillId="0" borderId="0" applyFont="0" applyFill="0" applyBorder="0" applyAlignment="0" applyProtection="0"/>
    <xf numFmtId="9" fontId="56" fillId="0" borderId="0" applyFont="0" applyFill="0" applyBorder="0" applyAlignment="0" applyProtection="0"/>
    <xf numFmtId="0" fontId="1" fillId="0" borderId="0"/>
    <xf numFmtId="0" fontId="60" fillId="0" borderId="0" applyNumberFormat="0" applyFill="0" applyBorder="0" applyAlignment="0" applyProtection="0"/>
  </cellStyleXfs>
  <cellXfs count="158">
    <xf numFmtId="0" fontId="0" fillId="0" borderId="0" xfId="0"/>
    <xf numFmtId="0" fontId="18" fillId="0" borderId="0" xfId="0" applyFont="1"/>
    <xf numFmtId="0" fontId="20" fillId="0" borderId="0" xfId="0" applyFont="1"/>
    <xf numFmtId="0" fontId="18" fillId="0" borderId="0" xfId="0" applyFont="1" applyAlignment="1">
      <alignment horizontal="left"/>
    </xf>
    <xf numFmtId="0" fontId="40" fillId="0" borderId="0" xfId="0" applyFont="1" applyAlignment="1">
      <alignment horizontal="left"/>
    </xf>
    <xf numFmtId="0" fontId="40" fillId="26" borderId="0" xfId="0" applyFont="1" applyFill="1"/>
    <xf numFmtId="0" fontId="41" fillId="26" borderId="0" xfId="0" applyFont="1" applyFill="1"/>
    <xf numFmtId="0" fontId="19" fillId="26" borderId="0" xfId="0" applyFont="1" applyFill="1"/>
    <xf numFmtId="0" fontId="18" fillId="26" borderId="0" xfId="0" applyFont="1" applyFill="1"/>
    <xf numFmtId="0" fontId="18" fillId="26" borderId="0" xfId="0" applyFont="1" applyFill="1" applyAlignment="1">
      <alignment horizontal="left" vertical="center"/>
    </xf>
    <xf numFmtId="0" fontId="18" fillId="26" borderId="0" xfId="0" applyFont="1" applyFill="1" applyAlignment="1">
      <alignment horizontal="right" textRotation="90" wrapText="1"/>
    </xf>
    <xf numFmtId="0" fontId="18" fillId="26" borderId="0" xfId="0" applyFont="1" applyFill="1" applyAlignment="1">
      <alignment horizontal="center" vertical="center"/>
    </xf>
    <xf numFmtId="0" fontId="19" fillId="26" borderId="11" xfId="0" applyFont="1" applyFill="1" applyBorder="1" applyAlignment="1">
      <alignment horizontal="left"/>
    </xf>
    <xf numFmtId="0" fontId="42" fillId="26" borderId="0" xfId="0" applyFont="1" applyFill="1"/>
    <xf numFmtId="0" fontId="39" fillId="25" borderId="14" xfId="0" applyFont="1" applyFill="1" applyBorder="1" applyAlignment="1">
      <alignment horizontal="right" textRotation="90" wrapText="1"/>
    </xf>
    <xf numFmtId="0" fontId="19" fillId="26" borderId="0" xfId="0" applyFont="1" applyFill="1" applyAlignment="1">
      <alignment horizontal="right"/>
    </xf>
    <xf numFmtId="0" fontId="40" fillId="26" borderId="0" xfId="0" applyFont="1" applyFill="1" applyAlignment="1">
      <alignment horizontal="right"/>
    </xf>
    <xf numFmtId="0" fontId="19" fillId="26" borderId="11" xfId="0" applyFont="1" applyFill="1" applyBorder="1"/>
    <xf numFmtId="0" fontId="18" fillId="26" borderId="14" xfId="0" applyFont="1" applyFill="1" applyBorder="1" applyAlignment="1">
      <alignment horizontal="right" textRotation="90" wrapText="1"/>
    </xf>
    <xf numFmtId="4" fontId="19" fillId="26" borderId="13" xfId="0" applyNumberFormat="1" applyFont="1" applyFill="1" applyBorder="1" applyAlignment="1">
      <alignment horizontal="right"/>
    </xf>
    <xf numFmtId="0" fontId="44" fillId="0" borderId="0" xfId="0" applyFont="1" applyAlignment="1">
      <alignment horizontal="center" vertical="center" wrapText="1"/>
    </xf>
    <xf numFmtId="0" fontId="50" fillId="27" borderId="18" xfId="0" applyFont="1" applyFill="1" applyBorder="1" applyAlignment="1">
      <alignment horizontal="center" vertical="center" wrapText="1"/>
    </xf>
    <xf numFmtId="0" fontId="50" fillId="28" borderId="20" xfId="0" applyFont="1" applyFill="1" applyBorder="1" applyAlignment="1">
      <alignment horizontal="center" vertical="center" wrapText="1"/>
    </xf>
    <xf numFmtId="0" fontId="0" fillId="28" borderId="21" xfId="0" applyFill="1" applyBorder="1"/>
    <xf numFmtId="0" fontId="51" fillId="0" borderId="16" xfId="0" applyFont="1" applyBorder="1" applyAlignment="1">
      <alignment horizontal="center" vertical="center" wrapText="1"/>
    </xf>
    <xf numFmtId="0" fontId="44" fillId="0" borderId="19" xfId="0" applyFont="1" applyBorder="1" applyAlignment="1">
      <alignment horizontal="center" vertical="center" wrapText="1"/>
    </xf>
    <xf numFmtId="0" fontId="44" fillId="27" borderId="18" xfId="0" applyFont="1" applyFill="1" applyBorder="1" applyAlignment="1">
      <alignment horizontal="center" vertical="center" wrapText="1"/>
    </xf>
    <xf numFmtId="0" fontId="44" fillId="28" borderId="19" xfId="0" applyFont="1" applyFill="1" applyBorder="1" applyAlignment="1">
      <alignment horizontal="center" vertical="center" wrapText="1"/>
    </xf>
    <xf numFmtId="0" fontId="44" fillId="28" borderId="23" xfId="0" applyFont="1" applyFill="1" applyBorder="1" applyAlignment="1">
      <alignment horizontal="center" vertical="center" wrapText="1"/>
    </xf>
    <xf numFmtId="0" fontId="44" fillId="28" borderId="24" xfId="0" applyFont="1" applyFill="1" applyBorder="1" applyAlignment="1">
      <alignment horizontal="center" vertical="center" wrapText="1"/>
    </xf>
    <xf numFmtId="0" fontId="49" fillId="28" borderId="25" xfId="0" applyFont="1" applyFill="1" applyBorder="1" applyAlignment="1">
      <alignment vertical="center" wrapText="1"/>
    </xf>
    <xf numFmtId="0" fontId="52" fillId="0" borderId="26" xfId="0" applyFont="1" applyBorder="1" applyAlignment="1">
      <alignment horizontal="center" vertical="center" wrapText="1"/>
    </xf>
    <xf numFmtId="0" fontId="49" fillId="29" borderId="26" xfId="0" applyFont="1" applyFill="1" applyBorder="1" applyAlignment="1">
      <alignment horizontal="center" vertical="center" wrapText="1"/>
    </xf>
    <xf numFmtId="0" fontId="20" fillId="0" borderId="27" xfId="2" applyBorder="1"/>
    <xf numFmtId="44" fontId="20" fillId="0" borderId="28" xfId="108" applyFont="1" applyFill="1" applyBorder="1" applyAlignment="1"/>
    <xf numFmtId="164" fontId="0" fillId="24" borderId="28" xfId="0" applyNumberFormat="1" applyFill="1" applyBorder="1" applyAlignment="1">
      <alignment vertical="center"/>
    </xf>
    <xf numFmtId="10" fontId="0" fillId="24" borderId="28" xfId="0" applyNumberFormat="1" applyFill="1" applyBorder="1" applyAlignment="1">
      <alignment horizontal="center" vertical="center"/>
    </xf>
    <xf numFmtId="164" fontId="51" fillId="24" borderId="28" xfId="0" applyNumberFormat="1" applyFont="1" applyFill="1" applyBorder="1" applyAlignment="1">
      <alignment vertical="center"/>
    </xf>
    <xf numFmtId="164" fontId="45" fillId="0" borderId="28" xfId="0" applyNumberFormat="1" applyFont="1" applyBorder="1" applyAlignment="1">
      <alignment vertical="center"/>
    </xf>
    <xf numFmtId="165" fontId="0" fillId="0" borderId="28" xfId="0" applyNumberFormat="1" applyBorder="1"/>
    <xf numFmtId="165" fontId="0" fillId="0" borderId="0" xfId="0" applyNumberFormat="1"/>
    <xf numFmtId="164" fontId="0" fillId="24" borderId="27" xfId="0" applyNumberFormat="1" applyFill="1" applyBorder="1" applyAlignment="1">
      <alignment vertical="center"/>
    </xf>
    <xf numFmtId="10" fontId="0" fillId="24" borderId="27" xfId="0" applyNumberFormat="1" applyFill="1" applyBorder="1" applyAlignment="1">
      <alignment horizontal="center" vertical="center"/>
    </xf>
    <xf numFmtId="164" fontId="51" fillId="24" borderId="27" xfId="0" applyNumberFormat="1" applyFont="1" applyFill="1" applyBorder="1" applyAlignment="1">
      <alignment vertical="center"/>
    </xf>
    <xf numFmtId="165" fontId="0" fillId="0" borderId="27" xfId="0" applyNumberFormat="1" applyBorder="1"/>
    <xf numFmtId="0" fontId="0" fillId="0" borderId="0" xfId="0" applyAlignment="1">
      <alignment vertical="center"/>
    </xf>
    <xf numFmtId="164" fontId="0" fillId="0" borderId="0" xfId="0" applyNumberFormat="1" applyAlignment="1">
      <alignment vertical="center"/>
    </xf>
    <xf numFmtId="0" fontId="44" fillId="0" borderId="0" xfId="0" applyFont="1" applyAlignment="1">
      <alignment horizontal="right" vertical="center"/>
    </xf>
    <xf numFmtId="164" fontId="44" fillId="0" borderId="0" xfId="0" applyNumberFormat="1" applyFont="1" applyAlignment="1">
      <alignment vertical="center"/>
    </xf>
    <xf numFmtId="164" fontId="44" fillId="0" borderId="0" xfId="0" applyNumberFormat="1" applyFont="1" applyAlignment="1">
      <alignment horizontal="right" vertical="center"/>
    </xf>
    <xf numFmtId="164" fontId="53" fillId="0" borderId="18" xfId="0" applyNumberFormat="1" applyFont="1" applyBorder="1" applyAlignment="1">
      <alignment vertical="center"/>
    </xf>
    <xf numFmtId="0" fontId="20" fillId="0" borderId="0" xfId="0" applyFont="1" applyAlignment="1">
      <alignment horizontal="right"/>
    </xf>
    <xf numFmtId="43" fontId="20" fillId="0" borderId="0" xfId="106" applyFont="1" applyFill="1" applyAlignment="1">
      <alignment vertical="center"/>
    </xf>
    <xf numFmtId="0" fontId="3" fillId="0" borderId="0" xfId="109"/>
    <xf numFmtId="0" fontId="54" fillId="0" borderId="0" xfId="0" applyFont="1" applyAlignment="1">
      <alignment horizontal="center" vertical="center"/>
    </xf>
    <xf numFmtId="0" fontId="20" fillId="0" borderId="18" xfId="0" applyFont="1" applyBorder="1" applyAlignment="1">
      <alignment vertical="center"/>
    </xf>
    <xf numFmtId="0" fontId="46" fillId="0" borderId="18" xfId="0" applyFont="1" applyBorder="1" applyAlignment="1">
      <alignment horizontal="center" vertical="center"/>
    </xf>
    <xf numFmtId="0" fontId="44" fillId="0" borderId="18" xfId="0" applyFont="1" applyBorder="1" applyAlignment="1">
      <alignment horizontal="center" vertical="center"/>
    </xf>
    <xf numFmtId="0" fontId="20" fillId="0" borderId="18" xfId="0" applyFont="1" applyBorder="1" applyAlignment="1">
      <alignment horizontal="center" vertical="center"/>
    </xf>
    <xf numFmtId="0" fontId="20" fillId="0" borderId="0" xfId="0" applyFont="1" applyAlignment="1">
      <alignment horizontal="center" vertical="center"/>
    </xf>
    <xf numFmtId="0" fontId="44" fillId="0" borderId="0" xfId="0" applyFont="1"/>
    <xf numFmtId="0" fontId="20" fillId="0" borderId="29" xfId="2" applyBorder="1"/>
    <xf numFmtId="2" fontId="46" fillId="0" borderId="28" xfId="0" applyNumberFormat="1" applyFont="1" applyBorder="1" applyAlignment="1">
      <alignment horizontal="center" vertical="center"/>
    </xf>
    <xf numFmtId="1" fontId="44" fillId="0" borderId="28" xfId="0" applyNumberFormat="1" applyFont="1" applyBorder="1" applyAlignment="1">
      <alignment horizontal="center" vertical="center"/>
    </xf>
    <xf numFmtId="44" fontId="0" fillId="0" borderId="28" xfId="0" applyNumberFormat="1" applyBorder="1" applyAlignment="1">
      <alignment horizontal="center" vertical="center"/>
    </xf>
    <xf numFmtId="10" fontId="49" fillId="0" borderId="30" xfId="0" applyNumberFormat="1" applyFont="1" applyBorder="1" applyAlignment="1">
      <alignment horizontal="center" vertical="center"/>
    </xf>
    <xf numFmtId="10" fontId="49" fillId="0" borderId="0" xfId="0" applyNumberFormat="1" applyFont="1" applyAlignment="1">
      <alignment horizontal="center" vertical="center"/>
    </xf>
    <xf numFmtId="2" fontId="0" fillId="0" borderId="0" xfId="0" applyNumberFormat="1" applyAlignment="1">
      <alignment horizontal="center" vertical="center"/>
    </xf>
    <xf numFmtId="2" fontId="46" fillId="0" borderId="27" xfId="0" applyNumberFormat="1" applyFont="1" applyBorder="1" applyAlignment="1">
      <alignment horizontal="center" vertical="center"/>
    </xf>
    <xf numFmtId="0" fontId="49" fillId="0" borderId="0" xfId="109" applyFont="1" applyAlignment="1">
      <alignment vertical="top" wrapText="1"/>
    </xf>
    <xf numFmtId="0" fontId="3" fillId="0" borderId="0" xfId="109" applyAlignment="1">
      <alignment horizontal="left" vertical="top" wrapText="1"/>
    </xf>
    <xf numFmtId="0" fontId="0" fillId="24" borderId="0" xfId="0" applyFill="1"/>
    <xf numFmtId="2" fontId="19" fillId="26" borderId="11" xfId="0" applyNumberFormat="1" applyFont="1" applyFill="1" applyBorder="1"/>
    <xf numFmtId="3" fontId="19" fillId="26" borderId="13" xfId="0" applyNumberFormat="1" applyFont="1" applyFill="1" applyBorder="1" applyAlignment="1">
      <alignment horizontal="right"/>
    </xf>
    <xf numFmtId="0" fontId="44" fillId="0" borderId="10" xfId="111" applyFont="1" applyBorder="1" applyAlignment="1">
      <alignment horizontal="right"/>
    </xf>
    <xf numFmtId="0" fontId="46" fillId="0" borderId="10" xfId="111" applyFont="1" applyBorder="1" applyAlignment="1">
      <alignment horizontal="right"/>
    </xf>
    <xf numFmtId="0" fontId="45" fillId="0" borderId="0" xfId="98" applyFont="1"/>
    <xf numFmtId="0" fontId="20" fillId="0" borderId="0" xfId="98"/>
    <xf numFmtId="2" fontId="20" fillId="0" borderId="0" xfId="98" applyNumberFormat="1"/>
    <xf numFmtId="2" fontId="45" fillId="0" borderId="0" xfId="98" applyNumberFormat="1" applyFont="1"/>
    <xf numFmtId="0" fontId="57" fillId="0" borderId="18" xfId="0" applyFont="1" applyBorder="1" applyAlignment="1">
      <alignment vertical="center"/>
    </xf>
    <xf numFmtId="0" fontId="57" fillId="0" borderId="25" xfId="0" applyFont="1" applyBorder="1" applyAlignment="1">
      <alignment vertical="center"/>
    </xf>
    <xf numFmtId="9" fontId="0" fillId="0" borderId="0" xfId="114" applyFont="1"/>
    <xf numFmtId="44" fontId="0" fillId="0" borderId="0" xfId="113" applyFont="1"/>
    <xf numFmtId="44" fontId="0" fillId="0" borderId="0" xfId="0" applyNumberFormat="1"/>
    <xf numFmtId="44" fontId="0" fillId="0" borderId="10" xfId="0" applyNumberFormat="1" applyBorder="1"/>
    <xf numFmtId="0" fontId="19" fillId="24" borderId="11" xfId="0" applyFont="1" applyFill="1" applyBorder="1" applyAlignment="1">
      <alignment horizontal="left"/>
    </xf>
    <xf numFmtId="2" fontId="19" fillId="24" borderId="11" xfId="0" applyNumberFormat="1" applyFont="1" applyFill="1" applyBorder="1"/>
    <xf numFmtId="4" fontId="19" fillId="24" borderId="15" xfId="0" applyNumberFormat="1" applyFont="1" applyFill="1" applyBorder="1" applyAlignment="1">
      <alignment horizontal="right"/>
    </xf>
    <xf numFmtId="3" fontId="19" fillId="24" borderId="13" xfId="0" applyNumberFormat="1" applyFont="1" applyFill="1" applyBorder="1" applyAlignment="1">
      <alignment horizontal="right"/>
    </xf>
    <xf numFmtId="0" fontId="19" fillId="24" borderId="12" xfId="0" applyFont="1" applyFill="1" applyBorder="1"/>
    <xf numFmtId="0" fontId="19" fillId="24" borderId="0" xfId="0" applyFont="1" applyFill="1"/>
    <xf numFmtId="0" fontId="43" fillId="0" borderId="10" xfId="111" applyFont="1" applyBorder="1" applyAlignment="1">
      <alignment horizontal="center"/>
    </xf>
    <xf numFmtId="0" fontId="44" fillId="0" borderId="0" xfId="98" applyFont="1" applyAlignment="1">
      <alignment horizontal="left"/>
    </xf>
    <xf numFmtId="0" fontId="0" fillId="0" borderId="17" xfId="0" applyBorder="1" applyAlignment="1">
      <alignment horizontal="center" vertical="center"/>
    </xf>
    <xf numFmtId="0" fontId="0" fillId="0" borderId="22" xfId="0" applyBorder="1" applyAlignment="1">
      <alignment horizontal="center" vertical="center"/>
    </xf>
    <xf numFmtId="0" fontId="50" fillId="28" borderId="19" xfId="0" applyFont="1" applyFill="1" applyBorder="1" applyAlignment="1">
      <alignment horizontal="center" vertical="center" wrapText="1"/>
    </xf>
    <xf numFmtId="0" fontId="50" fillId="28" borderId="20" xfId="0" applyFont="1" applyFill="1" applyBorder="1" applyAlignment="1">
      <alignment horizontal="center" vertical="center" wrapText="1"/>
    </xf>
    <xf numFmtId="0" fontId="54" fillId="0" borderId="19" xfId="0" applyFont="1" applyBorder="1" applyAlignment="1">
      <alignment horizontal="center" vertical="center"/>
    </xf>
    <xf numFmtId="0" fontId="54" fillId="0" borderId="20" xfId="0" applyFont="1" applyBorder="1" applyAlignment="1">
      <alignment horizontal="center" vertical="center"/>
    </xf>
    <xf numFmtId="0" fontId="54" fillId="0" borderId="21" xfId="0" applyFont="1" applyBorder="1" applyAlignment="1">
      <alignment horizontal="center" vertical="center"/>
    </xf>
    <xf numFmtId="0" fontId="58" fillId="24" borderId="0" xfId="109" applyFont="1" applyFill="1" applyAlignment="1">
      <alignment horizontal="center" vertical="top" wrapText="1"/>
    </xf>
    <xf numFmtId="0" fontId="40" fillId="0" borderId="0" xfId="0" applyFont="1" applyAlignment="1">
      <alignment horizontal="left"/>
    </xf>
    <xf numFmtId="0" fontId="18" fillId="26" borderId="0" xfId="98" applyFont="1" applyFill="1" applyAlignment="1">
      <alignment horizontal="left" wrapText="1"/>
    </xf>
    <xf numFmtId="0" fontId="18" fillId="26" borderId="0" xfId="98" applyFont="1" applyFill="1" applyAlignment="1">
      <alignment wrapText="1"/>
    </xf>
    <xf numFmtId="0" fontId="20" fillId="26" borderId="0" xfId="98" applyFill="1"/>
    <xf numFmtId="0" fontId="18" fillId="0" borderId="0" xfId="98" applyFont="1" applyAlignment="1">
      <alignment horizontal="left"/>
    </xf>
    <xf numFmtId="0" fontId="19" fillId="26" borderId="0" xfId="98" applyFont="1" applyFill="1"/>
    <xf numFmtId="0" fontId="43" fillId="26" borderId="0" xfId="115" applyFont="1" applyFill="1" applyAlignment="1">
      <alignment horizontal="left"/>
    </xf>
    <xf numFmtId="0" fontId="20" fillId="24" borderId="0" xfId="115" applyFont="1" applyFill="1" applyAlignment="1">
      <alignment horizontal="center"/>
    </xf>
    <xf numFmtId="166" fontId="59" fillId="0" borderId="0" xfId="115" applyNumberFormat="1" applyFont="1" applyAlignment="1">
      <alignment horizontal="center"/>
    </xf>
    <xf numFmtId="0" fontId="59" fillId="26" borderId="0" xfId="115" applyFont="1" applyFill="1"/>
    <xf numFmtId="0" fontId="61" fillId="26" borderId="0" xfId="116" applyFont="1" applyFill="1" applyAlignment="1">
      <alignment horizontal="left" wrapText="1"/>
    </xf>
    <xf numFmtId="0" fontId="61" fillId="26" borderId="0" xfId="116" applyFont="1" applyFill="1" applyAlignment="1">
      <alignment wrapText="1"/>
    </xf>
    <xf numFmtId="0" fontId="20" fillId="24" borderId="31" xfId="98" applyFill="1" applyBorder="1" applyAlignment="1">
      <alignment horizontal="center" wrapText="1"/>
    </xf>
    <xf numFmtId="0" fontId="62" fillId="26" borderId="0" xfId="98" applyFont="1" applyFill="1" applyAlignment="1">
      <alignment horizontal="left" wrapText="1"/>
    </xf>
    <xf numFmtId="0" fontId="61" fillId="26" borderId="0" xfId="116" applyFont="1" applyFill="1" applyAlignment="1">
      <alignment horizontal="left"/>
    </xf>
    <xf numFmtId="0" fontId="61" fillId="26" borderId="0" xfId="116" applyFont="1" applyFill="1" applyAlignment="1"/>
    <xf numFmtId="0" fontId="61" fillId="26" borderId="0" xfId="116" applyFont="1" applyFill="1" applyAlignment="1">
      <alignment horizontal="left"/>
    </xf>
    <xf numFmtId="0" fontId="20" fillId="26" borderId="0" xfId="98" applyFill="1" applyAlignment="1">
      <alignment horizontal="center"/>
    </xf>
    <xf numFmtId="0" fontId="44" fillId="30" borderId="17" xfId="98" applyFont="1" applyFill="1" applyBorder="1" applyAlignment="1">
      <alignment horizontal="left"/>
    </xf>
    <xf numFmtId="0" fontId="44" fillId="30" borderId="16" xfId="98" applyFont="1" applyFill="1" applyBorder="1" applyAlignment="1">
      <alignment horizontal="left"/>
    </xf>
    <xf numFmtId="0" fontId="44" fillId="30" borderId="32" xfId="98" applyFont="1" applyFill="1" applyBorder="1" applyAlignment="1">
      <alignment horizontal="left"/>
    </xf>
    <xf numFmtId="0" fontId="42" fillId="26" borderId="17" xfId="98" applyFont="1" applyFill="1" applyBorder="1" applyAlignment="1">
      <alignment horizontal="left" vertical="top" wrapText="1"/>
    </xf>
    <xf numFmtId="0" fontId="42" fillId="26" borderId="16" xfId="98" applyFont="1" applyFill="1" applyBorder="1" applyAlignment="1">
      <alignment horizontal="left" vertical="top" wrapText="1"/>
    </xf>
    <xf numFmtId="0" fontId="42" fillId="26" borderId="32" xfId="98" applyFont="1" applyFill="1" applyBorder="1" applyAlignment="1">
      <alignment horizontal="left" vertical="top" wrapText="1"/>
    </xf>
    <xf numFmtId="0" fontId="64" fillId="26" borderId="0" xfId="98" applyFont="1" applyFill="1" applyAlignment="1">
      <alignment wrapText="1"/>
    </xf>
    <xf numFmtId="0" fontId="64" fillId="25" borderId="33" xfId="98" applyFont="1" applyFill="1" applyBorder="1" applyAlignment="1">
      <alignment horizontal="center" wrapText="1"/>
    </xf>
    <xf numFmtId="0" fontId="64" fillId="25" borderId="34" xfId="98" applyFont="1" applyFill="1" applyBorder="1" applyAlignment="1">
      <alignment horizontal="center" wrapText="1"/>
    </xf>
    <xf numFmtId="0" fontId="64" fillId="25" borderId="35" xfId="98" applyFont="1" applyFill="1" applyBorder="1" applyAlignment="1">
      <alignment horizontal="center" wrapText="1"/>
    </xf>
    <xf numFmtId="0" fontId="64" fillId="26" borderId="0" xfId="98" applyFont="1" applyFill="1" applyAlignment="1">
      <alignment horizontal="center" wrapText="1"/>
    </xf>
    <xf numFmtId="0" fontId="62" fillId="26" borderId="11" xfId="98" applyFont="1" applyFill="1" applyBorder="1" applyAlignment="1">
      <alignment wrapText="1"/>
    </xf>
    <xf numFmtId="0" fontId="20" fillId="24" borderId="13" xfId="98" applyFill="1" applyBorder="1" applyAlignment="1">
      <alignment horizontal="center"/>
    </xf>
    <xf numFmtId="0" fontId="20" fillId="24" borderId="11" xfId="98" applyFill="1" applyBorder="1" applyAlignment="1">
      <alignment horizontal="center"/>
    </xf>
    <xf numFmtId="0" fontId="20" fillId="24" borderId="36" xfId="98" applyFill="1" applyBorder="1" applyAlignment="1">
      <alignment horizontal="center"/>
    </xf>
    <xf numFmtId="0" fontId="20" fillId="30" borderId="13" xfId="98" applyFill="1" applyBorder="1" applyAlignment="1">
      <alignment horizontal="center"/>
    </xf>
    <xf numFmtId="0" fontId="20" fillId="30" borderId="11" xfId="98" applyFill="1" applyBorder="1" applyAlignment="1">
      <alignment horizontal="center"/>
    </xf>
    <xf numFmtId="0" fontId="20" fillId="30" borderId="36" xfId="98" applyFill="1" applyBorder="1" applyAlignment="1">
      <alignment horizontal="center"/>
    </xf>
    <xf numFmtId="0" fontId="62" fillId="26" borderId="12" xfId="98" applyFont="1" applyFill="1" applyBorder="1" applyAlignment="1">
      <alignment wrapText="1"/>
    </xf>
    <xf numFmtId="0" fontId="20" fillId="24" borderId="15" xfId="98" applyFill="1" applyBorder="1" applyAlignment="1">
      <alignment horizontal="center"/>
    </xf>
    <xf numFmtId="0" fontId="20" fillId="24" borderId="12" xfId="98" applyFill="1" applyBorder="1" applyAlignment="1">
      <alignment horizontal="center"/>
    </xf>
    <xf numFmtId="0" fontId="20" fillId="24" borderId="37" xfId="98" applyFill="1" applyBorder="1" applyAlignment="1">
      <alignment horizontal="center"/>
    </xf>
    <xf numFmtId="0" fontId="20" fillId="30" borderId="15" xfId="98" applyFill="1" applyBorder="1" applyAlignment="1">
      <alignment horizontal="center"/>
    </xf>
    <xf numFmtId="0" fontId="20" fillId="30" borderId="12" xfId="98" applyFill="1" applyBorder="1" applyAlignment="1">
      <alignment horizontal="center"/>
    </xf>
    <xf numFmtId="0" fontId="20" fillId="30" borderId="37" xfId="98" applyFill="1" applyBorder="1" applyAlignment="1">
      <alignment horizontal="center"/>
    </xf>
    <xf numFmtId="0" fontId="20" fillId="31" borderId="0" xfId="98" applyFill="1"/>
    <xf numFmtId="0" fontId="20" fillId="31" borderId="38" xfId="98" applyFill="1" applyBorder="1"/>
    <xf numFmtId="0" fontId="20" fillId="26" borderId="10" xfId="98" applyFill="1" applyBorder="1"/>
    <xf numFmtId="0" fontId="46" fillId="26" borderId="0" xfId="98" applyFont="1" applyFill="1"/>
    <xf numFmtId="0" fontId="20" fillId="26" borderId="0" xfId="98" applyFill="1" applyAlignment="1">
      <alignment wrapText="1"/>
    </xf>
    <xf numFmtId="0" fontId="65" fillId="0" borderId="0" xfId="115" applyFont="1" applyAlignment="1">
      <alignment horizontal="left"/>
    </xf>
    <xf numFmtId="0" fontId="66" fillId="26" borderId="0" xfId="115" applyFont="1" applyFill="1" applyAlignment="1">
      <alignment vertical="center"/>
    </xf>
    <xf numFmtId="0" fontId="67" fillId="26" borderId="0" xfId="116" applyFont="1" applyFill="1"/>
    <xf numFmtId="0" fontId="68" fillId="26" borderId="0" xfId="115" applyFont="1" applyFill="1"/>
    <xf numFmtId="0" fontId="44" fillId="26" borderId="0" xfId="98" applyFont="1" applyFill="1"/>
    <xf numFmtId="0" fontId="20" fillId="32" borderId="0" xfId="115" applyFont="1" applyFill="1"/>
    <xf numFmtId="0" fontId="60" fillId="32" borderId="0" xfId="116" applyFill="1"/>
    <xf numFmtId="0" fontId="42" fillId="26" borderId="0" xfId="98" applyFont="1" applyFill="1"/>
  </cellXfs>
  <cellStyles count="117">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6" xr:uid="{00000000-0005-0000-0000-000036000000}"/>
    <cellStyle name="Currency" xfId="113" builtinId="4"/>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C000000}"/>
    <cellStyle name="Good 3" xfId="34" xr:uid="{00000000-0005-0000-0000-00003D000000}"/>
    <cellStyle name="Heading 1 2" xfId="77" xr:uid="{00000000-0005-0000-0000-00003E000000}"/>
    <cellStyle name="Heading 1 3" xfId="35" xr:uid="{00000000-0005-0000-0000-00003F000000}"/>
    <cellStyle name="Heading 2 2" xfId="78" xr:uid="{00000000-0005-0000-0000-000040000000}"/>
    <cellStyle name="Heading 2 3" xfId="36" xr:uid="{00000000-0005-0000-0000-000041000000}"/>
    <cellStyle name="Heading 3 2" xfId="79" xr:uid="{00000000-0005-0000-0000-000042000000}"/>
    <cellStyle name="Heading 3 3" xfId="37" xr:uid="{00000000-0005-0000-0000-000043000000}"/>
    <cellStyle name="Heading 4 2" xfId="80" xr:uid="{00000000-0005-0000-0000-000044000000}"/>
    <cellStyle name="Heading 4 3" xfId="38" xr:uid="{00000000-0005-0000-0000-000045000000}"/>
    <cellStyle name="Hyperlink 2" xfId="116" xr:uid="{3244D0FF-8970-48E4-8847-3DEFAFFCB0FE}"/>
    <cellStyle name="Input 2" xfId="81" xr:uid="{00000000-0005-0000-0000-000046000000}"/>
    <cellStyle name="Input 3" xfId="39" xr:uid="{00000000-0005-0000-0000-000047000000}"/>
    <cellStyle name="Linked Cell 2" xfId="82" xr:uid="{00000000-0005-0000-0000-000048000000}"/>
    <cellStyle name="Linked Cell 3" xfId="40" xr:uid="{00000000-0005-0000-0000-000049000000}"/>
    <cellStyle name="Neutral 2" xfId="83" xr:uid="{00000000-0005-0000-0000-00004A000000}"/>
    <cellStyle name="Neutral 3" xfId="41" xr:uid="{00000000-0005-0000-0000-00004B000000}"/>
    <cellStyle name="Normal" xfId="0" builtinId="0"/>
    <cellStyle name="Normal 2" xfId="2" xr:uid="{00000000-0005-0000-0000-00004D000000}"/>
    <cellStyle name="Normal 3" xfId="3" xr:uid="{00000000-0005-0000-0000-00004E000000}"/>
    <cellStyle name="Normal 3 2" xfId="88" xr:uid="{00000000-0005-0000-0000-00004F000000}"/>
    <cellStyle name="Normal 3 3" xfId="97" xr:uid="{00000000-0005-0000-0000-000050000000}"/>
    <cellStyle name="Normal 3 3 2" xfId="107" xr:uid="{00000000-0005-0000-0000-000051000000}"/>
    <cellStyle name="Normal 3 4" xfId="105" xr:uid="{00000000-0005-0000-0000-000052000000}"/>
    <cellStyle name="Normal 3 5" xfId="109" xr:uid="{00000000-0005-0000-0000-000053000000}"/>
    <cellStyle name="Normal 4" xfId="4" xr:uid="{00000000-0005-0000-0000-000054000000}"/>
    <cellStyle name="Normal 4 10" xfId="100" xr:uid="{00000000-0005-0000-0000-000055000000}"/>
    <cellStyle name="Normal 4 11" xfId="102" xr:uid="{00000000-0005-0000-0000-000056000000}"/>
    <cellStyle name="Normal 4 12" xfId="104" xr:uid="{00000000-0005-0000-0000-000057000000}"/>
    <cellStyle name="Normal 4 13" xfId="111" xr:uid="{BDD5A086-9D0D-4C4D-A962-8E669CE1006C}"/>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B05350CD-FC0A-46BE-8004-B68B79C97ED1}"/>
    <cellStyle name="Normal 9" xfId="115" xr:uid="{5733AD65-0B55-4ED7-A4DC-274AFD6A3873}"/>
    <cellStyle name="Note 2" xfId="5" xr:uid="{00000000-0005-0000-0000-000063000000}"/>
    <cellStyle name="Note 3" xfId="89" xr:uid="{00000000-0005-0000-0000-000064000000}"/>
    <cellStyle name="Note 4" xfId="42" xr:uid="{00000000-0005-0000-0000-000065000000}"/>
    <cellStyle name="Note 4 2" xfId="99" xr:uid="{00000000-0005-0000-0000-000066000000}"/>
    <cellStyle name="Output 2" xfId="84" xr:uid="{00000000-0005-0000-0000-000067000000}"/>
    <cellStyle name="Output 3" xfId="43" xr:uid="{00000000-0005-0000-0000-000068000000}"/>
    <cellStyle name="Percent" xfId="114" builtinId="5"/>
    <cellStyle name="Percent 2" xfId="112" xr:uid="{C3F916C7-54BE-4FD3-BAD4-CB95A7289817}"/>
    <cellStyle name="Title 2" xfId="85" xr:uid="{00000000-0005-0000-0000-000069000000}"/>
    <cellStyle name="Title 3" xfId="44" xr:uid="{00000000-0005-0000-0000-00006A000000}"/>
    <cellStyle name="Total 2" xfId="86" xr:uid="{00000000-0005-0000-0000-00006B000000}"/>
    <cellStyle name="Total 3" xfId="45" xr:uid="{00000000-0005-0000-0000-00006C000000}"/>
    <cellStyle name="Warning Text 2" xfId="87" xr:uid="{00000000-0005-0000-0000-00006D000000}"/>
    <cellStyle name="Warning Text 3" xfId="46" xr:uid="{00000000-0005-0000-0000-00006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54D08BA1-004F-4291-8EAA-F5E88E2E3C8A}"/>
            </a:ext>
          </a:extLst>
        </xdr:cNvPr>
        <xdr:cNvSpPr txBox="1"/>
      </xdr:nvSpPr>
      <xdr:spPr>
        <a:xfrm>
          <a:off x="79057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
  <sheetViews>
    <sheetView zoomScaleNormal="100" workbookViewId="0">
      <selection activeCell="I4" sqref="I4:I5"/>
    </sheetView>
  </sheetViews>
  <sheetFormatPr defaultRowHeight="13.2" x14ac:dyDescent="0.25"/>
  <cols>
    <col min="1" max="3" width="9.44140625" customWidth="1"/>
    <col min="4" max="9" width="8.88671875" customWidth="1"/>
    <col min="10" max="10" width="15" bestFit="1" customWidth="1"/>
    <col min="11" max="11" width="12.44140625" bestFit="1" customWidth="1"/>
  </cols>
  <sheetData>
    <row r="1" spans="1:11" ht="15.6" x14ac:dyDescent="0.3">
      <c r="A1" s="4" t="s">
        <v>0</v>
      </c>
      <c r="B1" s="3"/>
      <c r="C1" s="3"/>
      <c r="D1" s="3"/>
      <c r="E1" s="1"/>
      <c r="F1" s="1"/>
      <c r="G1" s="1"/>
      <c r="H1" s="1"/>
      <c r="I1" s="1"/>
      <c r="J1" s="1"/>
      <c r="K1" s="1"/>
    </row>
    <row r="2" spans="1:11" ht="15.6" x14ac:dyDescent="0.3">
      <c r="A2" s="1"/>
    </row>
    <row r="3" spans="1:11" s="2" customFormat="1" x14ac:dyDescent="0.25">
      <c r="A3" s="92"/>
      <c r="B3" s="92"/>
      <c r="C3" s="92"/>
      <c r="D3" s="74" t="s">
        <v>6</v>
      </c>
      <c r="E3" s="74" t="s">
        <v>7</v>
      </c>
      <c r="F3" s="74" t="s">
        <v>8</v>
      </c>
      <c r="G3" s="74" t="s">
        <v>9</v>
      </c>
      <c r="H3" s="74" t="s">
        <v>10</v>
      </c>
      <c r="I3" s="74" t="s">
        <v>11</v>
      </c>
      <c r="J3" s="74" t="s">
        <v>38</v>
      </c>
      <c r="K3" s="75" t="s">
        <v>37</v>
      </c>
    </row>
    <row r="4" spans="1:11" x14ac:dyDescent="0.25">
      <c r="A4" s="93" t="s">
        <v>39</v>
      </c>
      <c r="B4" s="93"/>
      <c r="C4" s="93"/>
      <c r="D4" s="77">
        <v>6.25</v>
      </c>
      <c r="E4" s="77">
        <v>4.25</v>
      </c>
      <c r="F4" s="77">
        <v>6.25</v>
      </c>
      <c r="G4" s="77">
        <v>3.4</v>
      </c>
      <c r="H4" s="77">
        <v>3.5</v>
      </c>
      <c r="I4" s="77">
        <f>'6'!K4</f>
        <v>10</v>
      </c>
      <c r="J4" s="78">
        <f>'Cost Summary'!B12</f>
        <v>30</v>
      </c>
      <c r="K4" s="79">
        <f>SUM(D4:J4)</f>
        <v>63.65</v>
      </c>
    </row>
    <row r="5" spans="1:11" x14ac:dyDescent="0.25">
      <c r="A5" s="93" t="s">
        <v>40</v>
      </c>
      <c r="B5" s="93"/>
      <c r="C5" s="93"/>
      <c r="D5" s="77">
        <v>11.25</v>
      </c>
      <c r="E5" s="77">
        <v>11</v>
      </c>
      <c r="F5" s="77">
        <v>11</v>
      </c>
      <c r="G5" s="77">
        <v>8.8000000000000007</v>
      </c>
      <c r="H5" s="77">
        <v>11</v>
      </c>
      <c r="I5" s="77">
        <f>'6'!K5</f>
        <v>10</v>
      </c>
      <c r="J5" s="78">
        <f>'Cost Summary'!B13</f>
        <v>8.1073997030585936</v>
      </c>
      <c r="K5" s="79">
        <f>SUM(D5:J5)</f>
        <v>71.157399703058587</v>
      </c>
    </row>
  </sheetData>
  <mergeCells count="3">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
  <sheetViews>
    <sheetView workbookViewId="0">
      <selection activeCell="I4" sqref="I4:I5"/>
    </sheetView>
  </sheetViews>
  <sheetFormatPr defaultRowHeight="13.2" x14ac:dyDescent="0.25"/>
  <cols>
    <col min="11" max="11" width="14.44140625" bestFit="1" customWidth="1"/>
  </cols>
  <sheetData>
    <row r="1" spans="1:20" ht="15.6" x14ac:dyDescent="0.3">
      <c r="A1" s="4" t="s">
        <v>0</v>
      </c>
      <c r="B1" s="3"/>
      <c r="C1" s="3"/>
      <c r="D1" s="3"/>
      <c r="E1" s="1"/>
      <c r="F1" s="1"/>
      <c r="G1" s="1"/>
      <c r="H1" s="1"/>
      <c r="I1" s="1"/>
    </row>
    <row r="2" spans="1:20" ht="15.6" x14ac:dyDescent="0.3">
      <c r="A2" s="1"/>
    </row>
    <row r="3" spans="1:20" x14ac:dyDescent="0.25">
      <c r="A3" s="92"/>
      <c r="B3" s="92"/>
      <c r="C3" s="92"/>
      <c r="D3" s="74" t="s">
        <v>6</v>
      </c>
      <c r="E3" s="74" t="s">
        <v>7</v>
      </c>
      <c r="F3" s="74" t="s">
        <v>8</v>
      </c>
      <c r="G3" s="74" t="s">
        <v>9</v>
      </c>
      <c r="H3" s="74" t="s">
        <v>10</v>
      </c>
      <c r="I3" s="74" t="s">
        <v>11</v>
      </c>
      <c r="J3" s="74" t="s">
        <v>38</v>
      </c>
      <c r="K3" s="75" t="s">
        <v>37</v>
      </c>
      <c r="L3" s="2"/>
      <c r="M3" s="2"/>
      <c r="N3" s="2"/>
      <c r="O3" s="2"/>
      <c r="P3" s="2"/>
      <c r="Q3" s="2"/>
      <c r="R3" s="2"/>
      <c r="S3" s="2"/>
      <c r="T3" s="2"/>
    </row>
    <row r="4" spans="1:20" x14ac:dyDescent="0.25">
      <c r="A4" s="93" t="s">
        <v>39</v>
      </c>
      <c r="B4" s="93"/>
      <c r="C4" s="93"/>
      <c r="D4" s="77">
        <v>6.25</v>
      </c>
      <c r="E4" s="77">
        <v>7.5</v>
      </c>
      <c r="F4" s="77">
        <v>6.25</v>
      </c>
      <c r="G4" s="77">
        <v>6</v>
      </c>
      <c r="H4" s="77">
        <v>8.75</v>
      </c>
      <c r="I4" s="77">
        <f>'6'!K4</f>
        <v>10</v>
      </c>
      <c r="J4" s="78">
        <f>'Cost Summary'!B12</f>
        <v>30</v>
      </c>
      <c r="K4" s="79">
        <f>SUM(D4:J4)</f>
        <v>74.75</v>
      </c>
    </row>
    <row r="5" spans="1:20" x14ac:dyDescent="0.25">
      <c r="A5" s="93" t="s">
        <v>40</v>
      </c>
      <c r="B5" s="93"/>
      <c r="C5" s="93"/>
      <c r="D5" s="77">
        <v>10</v>
      </c>
      <c r="E5" s="77">
        <v>7.5</v>
      </c>
      <c r="F5" s="77">
        <v>8.75</v>
      </c>
      <c r="G5" s="77">
        <v>7</v>
      </c>
      <c r="H5" s="77">
        <v>10</v>
      </c>
      <c r="I5" s="77">
        <f>'6'!K5</f>
        <v>10</v>
      </c>
      <c r="J5" s="78">
        <f>'Cost Summary'!B13</f>
        <v>8.1073997030585936</v>
      </c>
      <c r="K5" s="79">
        <f>SUM(D5:J5)</f>
        <v>61.35739970305859</v>
      </c>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
  <sheetViews>
    <sheetView workbookViewId="0">
      <selection activeCell="I4" sqref="I4:I5"/>
    </sheetView>
  </sheetViews>
  <sheetFormatPr defaultRowHeight="13.2" x14ac:dyDescent="0.25"/>
  <cols>
    <col min="10" max="10" width="9.88671875" bestFit="1" customWidth="1"/>
    <col min="11" max="11" width="14.44140625" bestFit="1" customWidth="1"/>
  </cols>
  <sheetData>
    <row r="1" spans="1:20" ht="15.6" x14ac:dyDescent="0.3">
      <c r="A1" s="4" t="s">
        <v>0</v>
      </c>
      <c r="B1" s="3"/>
      <c r="C1" s="3"/>
      <c r="D1" s="3"/>
      <c r="E1" s="1"/>
      <c r="F1" s="1"/>
      <c r="G1" s="1"/>
      <c r="H1" s="1"/>
      <c r="I1" s="1"/>
    </row>
    <row r="2" spans="1:20" ht="15.6" x14ac:dyDescent="0.3">
      <c r="A2" s="1"/>
    </row>
    <row r="3" spans="1:20" x14ac:dyDescent="0.25">
      <c r="A3" s="92"/>
      <c r="B3" s="92"/>
      <c r="C3" s="92"/>
      <c r="D3" s="74" t="s">
        <v>6</v>
      </c>
      <c r="E3" s="74" t="s">
        <v>7</v>
      </c>
      <c r="F3" s="74" t="s">
        <v>8</v>
      </c>
      <c r="G3" s="74" t="s">
        <v>9</v>
      </c>
      <c r="H3" s="74" t="s">
        <v>10</v>
      </c>
      <c r="I3" s="74" t="s">
        <v>11</v>
      </c>
      <c r="J3" s="74" t="s">
        <v>38</v>
      </c>
      <c r="K3" s="75" t="s">
        <v>37</v>
      </c>
      <c r="L3" s="2"/>
      <c r="M3" s="2"/>
      <c r="N3" s="2"/>
      <c r="O3" s="2"/>
      <c r="P3" s="2"/>
      <c r="Q3" s="2"/>
      <c r="R3" s="2"/>
      <c r="S3" s="2"/>
      <c r="T3" s="2"/>
    </row>
    <row r="4" spans="1:20" x14ac:dyDescent="0.25">
      <c r="A4" s="93" t="s">
        <v>39</v>
      </c>
      <c r="B4" s="93"/>
      <c r="C4" s="93"/>
      <c r="D4" s="77">
        <v>5</v>
      </c>
      <c r="E4" s="77">
        <v>7.5</v>
      </c>
      <c r="F4" s="77">
        <v>7.5</v>
      </c>
      <c r="G4" s="77">
        <v>6</v>
      </c>
      <c r="H4" s="77">
        <v>7.5</v>
      </c>
      <c r="I4" s="77">
        <f>'6'!K4</f>
        <v>10</v>
      </c>
      <c r="J4" s="78">
        <f>'Cost Summary'!B12</f>
        <v>30</v>
      </c>
      <c r="K4" s="79">
        <f>SUM(D4:J4)</f>
        <v>73.5</v>
      </c>
    </row>
    <row r="5" spans="1:20" x14ac:dyDescent="0.25">
      <c r="A5" s="93" t="s">
        <v>40</v>
      </c>
      <c r="B5" s="93"/>
      <c r="C5" s="93"/>
      <c r="D5" s="77">
        <v>12.5</v>
      </c>
      <c r="E5" s="77">
        <v>12.5</v>
      </c>
      <c r="F5" s="77">
        <v>12.5</v>
      </c>
      <c r="G5" s="77">
        <v>10</v>
      </c>
      <c r="H5" s="77">
        <v>12.5</v>
      </c>
      <c r="I5" s="77">
        <f>'6'!K5</f>
        <v>10</v>
      </c>
      <c r="J5" s="78">
        <f>'Cost Summary'!B13</f>
        <v>8.1073997030585936</v>
      </c>
      <c r="K5" s="79">
        <f>SUM(D5:J5)</f>
        <v>78.10739970305859</v>
      </c>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5"/>
  <sheetViews>
    <sheetView workbookViewId="0">
      <selection activeCell="I4" sqref="I4:I5"/>
    </sheetView>
  </sheetViews>
  <sheetFormatPr defaultRowHeight="13.2" x14ac:dyDescent="0.25"/>
  <cols>
    <col min="10" max="10" width="9.88671875" bestFit="1" customWidth="1"/>
    <col min="11" max="11" width="14.44140625" bestFit="1" customWidth="1"/>
  </cols>
  <sheetData>
    <row r="1" spans="1:20" ht="15.6" x14ac:dyDescent="0.3">
      <c r="A1" s="4" t="s">
        <v>0</v>
      </c>
      <c r="B1" s="3"/>
      <c r="C1" s="3"/>
      <c r="D1" s="3"/>
      <c r="E1" s="1"/>
      <c r="F1" s="1"/>
      <c r="G1" s="1"/>
      <c r="H1" s="1"/>
      <c r="I1" s="1"/>
    </row>
    <row r="2" spans="1:20" ht="15.6" x14ac:dyDescent="0.3">
      <c r="A2" s="1"/>
    </row>
    <row r="3" spans="1:20" x14ac:dyDescent="0.25">
      <c r="A3" s="92"/>
      <c r="B3" s="92"/>
      <c r="C3" s="92"/>
      <c r="D3" s="74" t="s">
        <v>6</v>
      </c>
      <c r="E3" s="74" t="s">
        <v>7</v>
      </c>
      <c r="F3" s="74" t="s">
        <v>8</v>
      </c>
      <c r="G3" s="74" t="s">
        <v>9</v>
      </c>
      <c r="H3" s="74" t="s">
        <v>10</v>
      </c>
      <c r="I3" s="74" t="s">
        <v>11</v>
      </c>
      <c r="J3" s="74" t="s">
        <v>38</v>
      </c>
      <c r="K3" s="75" t="s">
        <v>37</v>
      </c>
      <c r="L3" s="2"/>
      <c r="M3" s="2"/>
      <c r="N3" s="2"/>
      <c r="O3" s="2"/>
      <c r="P3" s="2"/>
      <c r="Q3" s="2"/>
      <c r="R3" s="2"/>
      <c r="S3" s="2"/>
      <c r="T3" s="2"/>
    </row>
    <row r="4" spans="1:20" x14ac:dyDescent="0.25">
      <c r="A4" s="93" t="s">
        <v>39</v>
      </c>
      <c r="B4" s="93"/>
      <c r="C4" s="93"/>
      <c r="D4" s="77">
        <v>5</v>
      </c>
      <c r="E4" s="77">
        <v>7.5</v>
      </c>
      <c r="F4" s="77">
        <v>7.5</v>
      </c>
      <c r="G4" s="77">
        <v>6</v>
      </c>
      <c r="H4" s="77">
        <v>7.5</v>
      </c>
      <c r="I4" s="77">
        <f>'6'!K4</f>
        <v>10</v>
      </c>
      <c r="J4" s="78">
        <f>'Cost Summary'!B12</f>
        <v>30</v>
      </c>
      <c r="K4" s="79">
        <f>SUM(D4:J4)</f>
        <v>73.5</v>
      </c>
    </row>
    <row r="5" spans="1:20" x14ac:dyDescent="0.25">
      <c r="A5" s="93" t="s">
        <v>40</v>
      </c>
      <c r="B5" s="93"/>
      <c r="C5" s="93"/>
      <c r="D5" s="77">
        <v>10</v>
      </c>
      <c r="E5" s="77">
        <v>10</v>
      </c>
      <c r="F5" s="77">
        <v>10</v>
      </c>
      <c r="G5" s="77">
        <v>10</v>
      </c>
      <c r="H5" s="77">
        <v>12.5</v>
      </c>
      <c r="I5" s="77">
        <f>'6'!K5</f>
        <v>10</v>
      </c>
      <c r="J5" s="78">
        <f>'Cost Summary'!B13</f>
        <v>8.1073997030585936</v>
      </c>
      <c r="K5" s="79">
        <f>SUM(D5:J5)</f>
        <v>70.60739970305859</v>
      </c>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
  <sheetViews>
    <sheetView workbookViewId="0">
      <selection activeCell="I13" sqref="I13"/>
    </sheetView>
  </sheetViews>
  <sheetFormatPr defaultRowHeight="13.2" x14ac:dyDescent="0.25"/>
  <cols>
    <col min="10" max="10" width="9.88671875" bestFit="1" customWidth="1"/>
    <col min="11" max="11" width="14.44140625" bestFit="1" customWidth="1"/>
  </cols>
  <sheetData>
    <row r="1" spans="1:20" ht="15.6" x14ac:dyDescent="0.3">
      <c r="A1" s="4" t="s">
        <v>0</v>
      </c>
      <c r="B1" s="3"/>
      <c r="C1" s="3"/>
      <c r="D1" s="3"/>
      <c r="E1" s="1"/>
      <c r="F1" s="1"/>
      <c r="G1" s="1"/>
      <c r="H1" s="1"/>
      <c r="I1" s="1"/>
    </row>
    <row r="2" spans="1:20" ht="15.6" x14ac:dyDescent="0.3">
      <c r="A2" s="1"/>
    </row>
    <row r="3" spans="1:20" x14ac:dyDescent="0.25">
      <c r="A3" s="92"/>
      <c r="B3" s="92"/>
      <c r="C3" s="92"/>
      <c r="D3" s="74" t="s">
        <v>6</v>
      </c>
      <c r="E3" s="74" t="s">
        <v>7</v>
      </c>
      <c r="F3" s="74" t="s">
        <v>8</v>
      </c>
      <c r="G3" s="74" t="s">
        <v>9</v>
      </c>
      <c r="H3" s="74" t="s">
        <v>10</v>
      </c>
      <c r="I3" s="74" t="s">
        <v>11</v>
      </c>
      <c r="J3" s="74" t="s">
        <v>38</v>
      </c>
      <c r="K3" s="75" t="s">
        <v>37</v>
      </c>
      <c r="L3" s="2"/>
      <c r="M3" s="2"/>
      <c r="N3" s="2"/>
      <c r="O3" s="2"/>
      <c r="P3" s="2"/>
      <c r="Q3" s="2"/>
      <c r="R3" s="2"/>
      <c r="S3" s="2"/>
      <c r="T3" s="2"/>
    </row>
    <row r="4" spans="1:20" x14ac:dyDescent="0.25">
      <c r="A4" s="93" t="s">
        <v>39</v>
      </c>
      <c r="B4" s="93"/>
      <c r="C4" s="93"/>
      <c r="D4" s="77">
        <v>5</v>
      </c>
      <c r="E4" s="77">
        <v>5</v>
      </c>
      <c r="F4" s="77">
        <v>5</v>
      </c>
      <c r="G4" s="77">
        <v>6</v>
      </c>
      <c r="H4" s="77">
        <v>5</v>
      </c>
      <c r="I4" s="77">
        <f>'6'!K4</f>
        <v>10</v>
      </c>
      <c r="J4" s="78">
        <f>'Cost Summary'!B12</f>
        <v>30</v>
      </c>
      <c r="K4" s="79">
        <f>SUM(D4:J4)</f>
        <v>66</v>
      </c>
    </row>
    <row r="5" spans="1:20" x14ac:dyDescent="0.25">
      <c r="A5" s="93" t="s">
        <v>40</v>
      </c>
      <c r="B5" s="93"/>
      <c r="C5" s="93"/>
      <c r="D5" s="77">
        <v>12.5</v>
      </c>
      <c r="E5" s="77">
        <v>12.5</v>
      </c>
      <c r="F5" s="77">
        <v>12.5</v>
      </c>
      <c r="G5" s="77">
        <v>10</v>
      </c>
      <c r="H5" s="77">
        <v>12.5</v>
      </c>
      <c r="I5" s="77">
        <f>'6'!K5</f>
        <v>10</v>
      </c>
      <c r="J5" s="78">
        <f>'Cost Summary'!B13</f>
        <v>8.1073997030585936</v>
      </c>
      <c r="K5" s="79">
        <f>SUM(D5:J5)</f>
        <v>78.10739970305859</v>
      </c>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T5"/>
  <sheetViews>
    <sheetView workbookViewId="0">
      <selection activeCell="I6" sqref="I6"/>
    </sheetView>
  </sheetViews>
  <sheetFormatPr defaultRowHeight="13.2" x14ac:dyDescent="0.25"/>
  <cols>
    <col min="10" max="10" width="9.88671875" bestFit="1" customWidth="1"/>
    <col min="11" max="11" width="14.44140625" bestFit="1" customWidth="1"/>
  </cols>
  <sheetData>
    <row r="1" spans="1:20" ht="15.6" x14ac:dyDescent="0.3">
      <c r="A1" s="4" t="s">
        <v>0</v>
      </c>
      <c r="B1" s="3"/>
      <c r="C1" s="3"/>
      <c r="D1" s="3"/>
      <c r="E1" s="1"/>
      <c r="F1" s="1"/>
      <c r="G1" s="1"/>
      <c r="H1" s="1"/>
      <c r="I1" s="1"/>
    </row>
    <row r="2" spans="1:20" ht="15.6" x14ac:dyDescent="0.3">
      <c r="A2" s="1"/>
    </row>
    <row r="3" spans="1:20" x14ac:dyDescent="0.25">
      <c r="A3" s="92"/>
      <c r="B3" s="92"/>
      <c r="C3" s="92"/>
      <c r="D3" s="74" t="s">
        <v>6</v>
      </c>
      <c r="E3" s="74" t="s">
        <v>7</v>
      </c>
      <c r="F3" s="74" t="s">
        <v>8</v>
      </c>
      <c r="G3" s="74" t="s">
        <v>9</v>
      </c>
      <c r="H3" s="74" t="s">
        <v>10</v>
      </c>
      <c r="I3" s="74" t="s">
        <v>11</v>
      </c>
      <c r="J3" s="74" t="s">
        <v>38</v>
      </c>
      <c r="K3" s="75" t="s">
        <v>37</v>
      </c>
      <c r="L3" s="2"/>
      <c r="M3" s="2"/>
      <c r="N3" s="2"/>
      <c r="O3" s="2"/>
      <c r="P3" s="2"/>
      <c r="Q3" s="2"/>
      <c r="R3" s="2"/>
      <c r="S3" s="2"/>
      <c r="T3" s="2"/>
    </row>
    <row r="4" spans="1:20" x14ac:dyDescent="0.25">
      <c r="A4" s="93" t="s">
        <v>39</v>
      </c>
      <c r="B4" s="93"/>
      <c r="C4" s="93"/>
      <c r="D4" s="77"/>
      <c r="E4" s="77"/>
      <c r="F4" s="77"/>
      <c r="G4" s="77"/>
      <c r="H4" s="77"/>
      <c r="I4" s="77">
        <v>10</v>
      </c>
      <c r="J4" s="77"/>
      <c r="K4" s="76">
        <f>SUM(D4:J4)</f>
        <v>10</v>
      </c>
    </row>
    <row r="5" spans="1:20" x14ac:dyDescent="0.25">
      <c r="A5" s="93" t="s">
        <v>40</v>
      </c>
      <c r="B5" s="93"/>
      <c r="C5" s="93"/>
      <c r="D5" s="77"/>
      <c r="E5" s="77"/>
      <c r="F5" s="77"/>
      <c r="G5" s="77"/>
      <c r="H5" s="77"/>
      <c r="I5" s="77">
        <v>10</v>
      </c>
      <c r="J5" s="77"/>
      <c r="K5" s="76">
        <f>SUM(D5:J5)</f>
        <v>10</v>
      </c>
    </row>
  </sheetData>
  <mergeCells count="3">
    <mergeCell ref="A3:C3"/>
    <mergeCell ref="A4:C4"/>
    <mergeCell ref="A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M23"/>
  <sheetViews>
    <sheetView workbookViewId="0">
      <selection activeCell="B12" sqref="B12"/>
    </sheetView>
  </sheetViews>
  <sheetFormatPr defaultRowHeight="13.2" x14ac:dyDescent="0.25"/>
  <cols>
    <col min="1" max="1" width="33.5546875" customWidth="1"/>
    <col min="2" max="2" width="19.6640625" customWidth="1"/>
    <col min="3" max="3" width="20.88671875" customWidth="1"/>
    <col min="4" max="4" width="20.33203125" customWidth="1"/>
    <col min="5" max="6" width="22.88671875" customWidth="1"/>
    <col min="7" max="7" width="18.109375" customWidth="1"/>
    <col min="8" max="8" width="20.33203125" customWidth="1"/>
    <col min="10" max="10" width="27.88671875" customWidth="1"/>
    <col min="11" max="11" width="14" bestFit="1" customWidth="1"/>
    <col min="12" max="12" width="15" bestFit="1" customWidth="1"/>
    <col min="13" max="13" width="18.44140625" bestFit="1" customWidth="1"/>
    <col min="14" max="14" width="24.5546875" customWidth="1"/>
    <col min="15" max="15" width="19.33203125" customWidth="1"/>
  </cols>
  <sheetData>
    <row r="1" spans="1:13" ht="34.5" customHeight="1" thickBot="1" x14ac:dyDescent="0.3">
      <c r="A1" s="94"/>
      <c r="B1" s="20"/>
      <c r="C1" s="21" t="s">
        <v>18</v>
      </c>
      <c r="D1" s="96" t="s">
        <v>19</v>
      </c>
      <c r="E1" s="97"/>
      <c r="F1" s="22"/>
      <c r="G1" s="23"/>
      <c r="H1" s="24" t="s">
        <v>20</v>
      </c>
    </row>
    <row r="2" spans="1:13" ht="39" customHeight="1" thickBot="1" x14ac:dyDescent="0.3">
      <c r="A2" s="95"/>
      <c r="B2" s="25" t="s">
        <v>21</v>
      </c>
      <c r="C2" s="26" t="s">
        <v>22</v>
      </c>
      <c r="D2" s="27" t="s">
        <v>23</v>
      </c>
      <c r="E2" s="28" t="s">
        <v>24</v>
      </c>
      <c r="F2" s="29" t="s">
        <v>25</v>
      </c>
      <c r="G2" s="30" t="s">
        <v>26</v>
      </c>
      <c r="H2" s="31" t="s">
        <v>27</v>
      </c>
      <c r="J2" s="32" t="s">
        <v>28</v>
      </c>
    </row>
    <row r="3" spans="1:13" ht="14.4" x14ac:dyDescent="0.25">
      <c r="A3" s="33" t="str">
        <f>'1'!A4</f>
        <v>CMC</v>
      </c>
      <c r="B3" s="34">
        <f>J3*D3</f>
        <v>1922276.254368932</v>
      </c>
      <c r="C3" s="35">
        <v>50000</v>
      </c>
      <c r="D3" s="36">
        <v>0.03</v>
      </c>
      <c r="E3" s="35">
        <f>D23</f>
        <v>36074.699999999997</v>
      </c>
      <c r="F3" s="35">
        <f>E3*F6</f>
        <v>1370838.5999999999</v>
      </c>
      <c r="G3" s="37">
        <v>581010</v>
      </c>
      <c r="H3" s="38">
        <f>B3+C3+F3+G3</f>
        <v>3924124.8543689316</v>
      </c>
      <c r="J3" s="39">
        <f>(C6-(F3+G3)-C3)/(D3+1)</f>
        <v>64075875.145631067</v>
      </c>
      <c r="K3" s="40"/>
      <c r="L3" s="40"/>
      <c r="M3" s="40"/>
    </row>
    <row r="4" spans="1:13" ht="14.4" x14ac:dyDescent="0.25">
      <c r="A4" s="33" t="str">
        <f>'1'!A5</f>
        <v>Vaughn</v>
      </c>
      <c r="B4" s="34">
        <f>J4*D4</f>
        <v>4193037.8861020124</v>
      </c>
      <c r="C4" s="41">
        <v>40000</v>
      </c>
      <c r="D4" s="42">
        <v>6.8500000000000005E-2</v>
      </c>
      <c r="E4" s="41">
        <f>F23</f>
        <v>56333.4</v>
      </c>
      <c r="F4" s="35">
        <f>E4*F6</f>
        <v>2140669.2000000002</v>
      </c>
      <c r="G4" s="43">
        <v>414061</v>
      </c>
      <c r="H4" s="38">
        <f t="shared" ref="H4" si="0">B4+C4+F4+G4</f>
        <v>6787768.0861020125</v>
      </c>
      <c r="J4" s="44">
        <f>(C6-(F4+G4)-C4)/(D4+1)</f>
        <v>61212231.913897984</v>
      </c>
      <c r="K4" s="40"/>
      <c r="L4" s="40"/>
      <c r="M4" s="40"/>
    </row>
    <row r="5" spans="1:13" ht="13.8" thickBot="1" x14ac:dyDescent="0.3">
      <c r="A5" s="45"/>
      <c r="B5" s="45"/>
      <c r="C5" s="46"/>
      <c r="D5" s="46"/>
      <c r="E5" s="46"/>
      <c r="F5" s="46"/>
      <c r="G5" s="46"/>
      <c r="H5" s="46"/>
    </row>
    <row r="6" spans="1:13" ht="15" thickBot="1" x14ac:dyDescent="0.3">
      <c r="A6" s="45"/>
      <c r="B6" s="47" t="s">
        <v>29</v>
      </c>
      <c r="C6" s="48">
        <v>68000000</v>
      </c>
      <c r="E6" s="49" t="s">
        <v>30</v>
      </c>
      <c r="F6" s="71">
        <v>38</v>
      </c>
      <c r="G6" s="49" t="s">
        <v>31</v>
      </c>
      <c r="H6" s="50">
        <f>MIN(H3:H4)</f>
        <v>3924124.8543689316</v>
      </c>
    </row>
    <row r="7" spans="1:13" x14ac:dyDescent="0.25">
      <c r="B7" s="51"/>
    </row>
    <row r="8" spans="1:13" x14ac:dyDescent="0.25">
      <c r="A8" s="45"/>
      <c r="B8" s="52"/>
      <c r="C8" s="52"/>
      <c r="D8" s="45"/>
      <c r="E8" s="45"/>
      <c r="F8" s="45"/>
      <c r="G8" s="45"/>
    </row>
    <row r="9" spans="1:13" ht="15" thickBot="1" x14ac:dyDescent="0.35">
      <c r="A9" s="53" t="s">
        <v>32</v>
      </c>
      <c r="B9" s="53" t="s">
        <v>33</v>
      </c>
      <c r="C9" s="53"/>
      <c r="D9" s="53"/>
      <c r="E9" s="53"/>
      <c r="F9" s="53"/>
      <c r="G9" s="53"/>
      <c r="H9" s="53"/>
    </row>
    <row r="10" spans="1:13" ht="21.6" customHeight="1" thickBot="1" x14ac:dyDescent="0.3">
      <c r="A10" s="98" t="s">
        <v>34</v>
      </c>
      <c r="B10" s="99"/>
      <c r="C10" s="99"/>
      <c r="D10" s="99"/>
      <c r="E10" s="100"/>
      <c r="F10" s="54"/>
      <c r="G10" s="101" t="s">
        <v>47</v>
      </c>
      <c r="H10" s="101"/>
      <c r="I10" s="101"/>
      <c r="J10" s="101"/>
    </row>
    <row r="11" spans="1:13" ht="13.8" thickBot="1" x14ac:dyDescent="0.3">
      <c r="A11" s="55"/>
      <c r="B11" s="56" t="s">
        <v>16</v>
      </c>
      <c r="C11" s="57" t="s">
        <v>14</v>
      </c>
      <c r="D11" s="58" t="s">
        <v>35</v>
      </c>
      <c r="E11" s="58" t="s">
        <v>36</v>
      </c>
      <c r="F11" s="59"/>
      <c r="G11" s="101"/>
      <c r="H11" s="101"/>
      <c r="I11" s="101"/>
      <c r="J11" s="101"/>
      <c r="L11" s="60"/>
      <c r="M11" s="2"/>
    </row>
    <row r="12" spans="1:13" ht="14.4" x14ac:dyDescent="0.25">
      <c r="A12" s="61" t="str">
        <f>A3</f>
        <v>CMC</v>
      </c>
      <c r="B12" s="62">
        <f>((1-(H3-H6)/H6)*30)</f>
        <v>30</v>
      </c>
      <c r="C12" s="63">
        <f>RANK(B12,$B$12:$B$13,0)</f>
        <v>1</v>
      </c>
      <c r="D12" s="64">
        <f>$H$6-H3</f>
        <v>0</v>
      </c>
      <c r="E12" s="65">
        <f>(-D12/$H$6)</f>
        <v>0</v>
      </c>
      <c r="F12" s="66"/>
      <c r="G12" s="101"/>
      <c r="H12" s="101"/>
      <c r="I12" s="101"/>
      <c r="J12" s="101"/>
      <c r="L12" s="60"/>
    </row>
    <row r="13" spans="1:13" ht="14.4" x14ac:dyDescent="0.25">
      <c r="A13" s="61" t="str">
        <f>A4</f>
        <v>Vaughn</v>
      </c>
      <c r="B13" s="68">
        <f>((1-(H4-H6)/H6)*30)</f>
        <v>8.1073997030585936</v>
      </c>
      <c r="C13" s="63">
        <f>RANK(B13,$B$12:$B$13,0)</f>
        <v>2</v>
      </c>
      <c r="D13" s="64">
        <f>$H$6-H4</f>
        <v>-2863643.2317330809</v>
      </c>
      <c r="E13" s="65">
        <f>(-D13/$H$6)</f>
        <v>0.72975334323138019</v>
      </c>
      <c r="F13" s="66"/>
      <c r="G13" s="67"/>
      <c r="H13" s="2"/>
      <c r="L13" s="60"/>
    </row>
    <row r="16" spans="1:13" ht="14.4" x14ac:dyDescent="0.25">
      <c r="H16" s="69"/>
      <c r="J16" s="70"/>
      <c r="L16" s="70"/>
      <c r="M16" s="70"/>
    </row>
    <row r="17" spans="1:6" ht="13.8" thickBot="1" x14ac:dyDescent="0.3">
      <c r="C17" s="2" t="s">
        <v>39</v>
      </c>
      <c r="D17" s="2" t="s">
        <v>48</v>
      </c>
      <c r="E17" s="2" t="s">
        <v>40</v>
      </c>
      <c r="F17" s="2" t="s">
        <v>49</v>
      </c>
    </row>
    <row r="18" spans="1:6" ht="14.4" thickBot="1" x14ac:dyDescent="0.3">
      <c r="A18" s="80" t="s">
        <v>42</v>
      </c>
      <c r="B18" s="82">
        <v>0.3</v>
      </c>
      <c r="C18" s="83">
        <v>10769</v>
      </c>
      <c r="D18" s="84">
        <f>C18*B18</f>
        <v>3230.7</v>
      </c>
      <c r="E18">
        <v>21858</v>
      </c>
      <c r="F18" s="84">
        <f>E18*B18</f>
        <v>6557.4</v>
      </c>
    </row>
    <row r="19" spans="1:6" ht="14.4" thickBot="1" x14ac:dyDescent="0.3">
      <c r="A19" s="81" t="s">
        <v>43</v>
      </c>
      <c r="B19" s="82">
        <v>1</v>
      </c>
      <c r="C19" s="83">
        <v>9153</v>
      </c>
      <c r="D19" s="84">
        <f t="shared" ref="D19:D22" si="1">C19*B19</f>
        <v>9153</v>
      </c>
      <c r="E19">
        <v>13511</v>
      </c>
      <c r="F19" s="84">
        <f t="shared" ref="F19:F22" si="2">E19*B19</f>
        <v>13511</v>
      </c>
    </row>
    <row r="20" spans="1:6" ht="14.4" thickBot="1" x14ac:dyDescent="0.3">
      <c r="A20" s="81" t="s">
        <v>44</v>
      </c>
      <c r="B20" s="82">
        <v>1</v>
      </c>
      <c r="C20" s="83">
        <v>9692</v>
      </c>
      <c r="D20" s="84">
        <f t="shared" si="1"/>
        <v>9692</v>
      </c>
      <c r="E20">
        <v>15235</v>
      </c>
      <c r="F20" s="84">
        <f t="shared" si="2"/>
        <v>15235</v>
      </c>
    </row>
    <row r="21" spans="1:6" ht="14.4" thickBot="1" x14ac:dyDescent="0.3">
      <c r="A21" s="81" t="s">
        <v>45</v>
      </c>
      <c r="B21" s="82">
        <v>1</v>
      </c>
      <c r="C21" s="83">
        <v>7538</v>
      </c>
      <c r="D21" s="84">
        <f t="shared" si="1"/>
        <v>7538</v>
      </c>
      <c r="E21">
        <v>11321</v>
      </c>
      <c r="F21" s="84">
        <f t="shared" si="2"/>
        <v>11321</v>
      </c>
    </row>
    <row r="22" spans="1:6" ht="14.4" thickBot="1" x14ac:dyDescent="0.3">
      <c r="A22" s="81" t="s">
        <v>46</v>
      </c>
      <c r="B22" s="82">
        <v>1</v>
      </c>
      <c r="C22" s="83">
        <v>6461</v>
      </c>
      <c r="D22" s="85">
        <f t="shared" si="1"/>
        <v>6461</v>
      </c>
      <c r="E22">
        <v>9709</v>
      </c>
      <c r="F22" s="85">
        <f t="shared" si="2"/>
        <v>9709</v>
      </c>
    </row>
    <row r="23" spans="1:6" x14ac:dyDescent="0.25">
      <c r="D23" s="84">
        <f>SUM(D18:D22)</f>
        <v>36074.699999999997</v>
      </c>
      <c r="F23" s="84">
        <f>SUM(F18:F22)</f>
        <v>56333.4</v>
      </c>
    </row>
  </sheetData>
  <mergeCells count="4">
    <mergeCell ref="A1:A2"/>
    <mergeCell ref="D1:E1"/>
    <mergeCell ref="A10:E10"/>
    <mergeCell ref="G10:J12"/>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5"/>
  <sheetViews>
    <sheetView tabSelected="1" workbookViewId="0">
      <selection activeCell="A14" sqref="A14"/>
    </sheetView>
  </sheetViews>
  <sheetFormatPr defaultColWidth="9.109375" defaultRowHeight="15" x14ac:dyDescent="0.25"/>
  <cols>
    <col min="1" max="1" width="33" style="7" customWidth="1"/>
    <col min="2" max="3" width="7" style="7" bestFit="1" customWidth="1"/>
    <col min="4" max="6" width="7.6640625" style="7" customWidth="1"/>
    <col min="7" max="7" width="8.88671875" style="7" customWidth="1"/>
    <col min="8" max="8" width="7.5546875" style="7" customWidth="1"/>
    <col min="9" max="9" width="8.33203125" style="7" customWidth="1"/>
    <col min="10" max="16384" width="9.109375" style="7"/>
  </cols>
  <sheetData>
    <row r="1" spans="1:9" x14ac:dyDescent="0.25">
      <c r="A1" s="5" t="s">
        <v>12</v>
      </c>
      <c r="B1" s="6"/>
      <c r="C1" s="5"/>
      <c r="D1" s="5"/>
      <c r="E1" s="5"/>
      <c r="F1" s="5"/>
      <c r="G1" s="5"/>
      <c r="H1" s="5"/>
    </row>
    <row r="2" spans="1:9" ht="6" customHeight="1" x14ac:dyDescent="0.25">
      <c r="A2" s="5"/>
      <c r="B2" s="6"/>
      <c r="C2" s="5"/>
      <c r="D2" s="5"/>
      <c r="E2" s="5"/>
      <c r="F2" s="5"/>
      <c r="G2" s="5"/>
      <c r="H2" s="5"/>
    </row>
    <row r="3" spans="1:9" x14ac:dyDescent="0.25">
      <c r="A3" s="102" t="s">
        <v>41</v>
      </c>
      <c r="B3" s="102"/>
      <c r="C3" s="102"/>
      <c r="D3" s="102"/>
      <c r="E3" s="102"/>
      <c r="F3" s="102"/>
      <c r="G3" s="102"/>
      <c r="H3" s="102"/>
    </row>
    <row r="4" spans="1:9" x14ac:dyDescent="0.25">
      <c r="A4" s="6"/>
      <c r="B4" s="6"/>
      <c r="C4" s="6"/>
      <c r="D4" s="6"/>
      <c r="E4" s="6"/>
      <c r="F4" s="6"/>
      <c r="G4" s="6"/>
      <c r="H4" s="6"/>
    </row>
    <row r="5" spans="1:9" ht="15.6" x14ac:dyDescent="0.3">
      <c r="G5" s="16" t="s">
        <v>17</v>
      </c>
      <c r="H5" s="8"/>
      <c r="I5" s="16"/>
    </row>
    <row r="6" spans="1:9" s="11" customFormat="1" ht="135" customHeight="1" x14ac:dyDescent="0.25">
      <c r="A6" s="9"/>
      <c r="B6" s="10" t="s">
        <v>1</v>
      </c>
      <c r="C6" s="10" t="s">
        <v>2</v>
      </c>
      <c r="D6" s="10" t="s">
        <v>3</v>
      </c>
      <c r="E6" s="10" t="s">
        <v>4</v>
      </c>
      <c r="F6" s="10" t="s">
        <v>5</v>
      </c>
      <c r="G6" s="18" t="s">
        <v>15</v>
      </c>
      <c r="H6" s="14" t="s">
        <v>13</v>
      </c>
      <c r="I6" s="7"/>
    </row>
    <row r="7" spans="1:9" ht="16.5" customHeight="1" x14ac:dyDescent="0.25">
      <c r="A7" s="12" t="str">
        <f>'1'!A4:C4</f>
        <v>CMC</v>
      </c>
      <c r="B7" s="72">
        <f>'1'!K4</f>
        <v>63.65</v>
      </c>
      <c r="C7" s="72">
        <f>'2'!K4</f>
        <v>74.75</v>
      </c>
      <c r="D7" s="72">
        <f>'3'!K4</f>
        <v>73.5</v>
      </c>
      <c r="E7" s="72">
        <f>'4'!K4</f>
        <v>73.5</v>
      </c>
      <c r="F7" s="72">
        <f>'5'!K4</f>
        <v>66</v>
      </c>
      <c r="G7" s="19">
        <f>AVERAGE(B7:F7)</f>
        <v>70.28</v>
      </c>
      <c r="H7" s="73">
        <f>RANK(G7,$G$7:$G$8,0)</f>
        <v>2</v>
      </c>
      <c r="I7" s="17"/>
    </row>
    <row r="8" spans="1:9" s="91" customFormat="1" ht="16.5" customHeight="1" x14ac:dyDescent="0.25">
      <c r="A8" s="86" t="str">
        <f>'1'!A5:C5</f>
        <v>Vaughn</v>
      </c>
      <c r="B8" s="87">
        <f>'1'!K5</f>
        <v>71.157399703058587</v>
      </c>
      <c r="C8" s="87">
        <f>'2'!K5</f>
        <v>61.35739970305859</v>
      </c>
      <c r="D8" s="87">
        <f>'3'!K5</f>
        <v>78.10739970305859</v>
      </c>
      <c r="E8" s="87">
        <f>'4'!K5</f>
        <v>70.60739970305859</v>
      </c>
      <c r="F8" s="87">
        <f>'5'!K5</f>
        <v>78.10739970305859</v>
      </c>
      <c r="G8" s="88">
        <f>AVERAGE(B8:F8)</f>
        <v>71.867399703058595</v>
      </c>
      <c r="H8" s="89">
        <f>RANK(G8,$G$7:$G$8,0)</f>
        <v>1</v>
      </c>
      <c r="I8" s="90"/>
    </row>
    <row r="9" spans="1:9" x14ac:dyDescent="0.25">
      <c r="I9" s="15"/>
    </row>
    <row r="14" spans="1:9" x14ac:dyDescent="0.25">
      <c r="A14" s="13"/>
    </row>
    <row r="15" spans="1:9" x14ac:dyDescent="0.25">
      <c r="A15" s="13"/>
    </row>
  </sheetData>
  <mergeCells count="1">
    <mergeCell ref="A3:H3"/>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879D5-E85B-4CDB-A64B-708CAE197F34}">
  <dimension ref="A1:V46"/>
  <sheetViews>
    <sheetView zoomScale="115" zoomScaleNormal="115" workbookViewId="0">
      <selection activeCell="Q14" sqref="Q14:S14"/>
    </sheetView>
  </sheetViews>
  <sheetFormatPr defaultColWidth="9.109375" defaultRowHeight="13.2" x14ac:dyDescent="0.25"/>
  <cols>
    <col min="1" max="1" width="20.6640625" style="105" customWidth="1"/>
    <col min="2" max="22" width="9.5546875" style="105" customWidth="1"/>
    <col min="23" max="16384" width="9.109375" style="105"/>
  </cols>
  <sheetData>
    <row r="1" spans="1:22" ht="15.75" customHeight="1" x14ac:dyDescent="0.3">
      <c r="A1" s="103" t="s">
        <v>50</v>
      </c>
      <c r="B1" s="103"/>
      <c r="C1" s="103"/>
      <c r="D1" s="103"/>
      <c r="E1" s="103"/>
      <c r="F1" s="103"/>
      <c r="G1" s="103"/>
      <c r="H1" s="103"/>
      <c r="I1" s="103"/>
      <c r="J1" s="104"/>
    </row>
    <row r="2" spans="1:22" ht="15.6" x14ac:dyDescent="0.3">
      <c r="A2" s="106" t="s">
        <v>51</v>
      </c>
      <c r="B2" s="106"/>
      <c r="C2" s="106"/>
      <c r="D2" s="106"/>
      <c r="E2" s="106"/>
      <c r="F2" s="106"/>
      <c r="G2" s="106"/>
      <c r="H2" s="106"/>
      <c r="I2" s="106"/>
      <c r="J2" s="107"/>
    </row>
    <row r="3" spans="1:22" x14ac:dyDescent="0.25">
      <c r="A3" s="108" t="s">
        <v>52</v>
      </c>
      <c r="B3" s="109"/>
      <c r="C3" s="109"/>
      <c r="D3" s="109"/>
    </row>
    <row r="4" spans="1:22" ht="15" customHeight="1" x14ac:dyDescent="0.25">
      <c r="A4" s="108" t="s">
        <v>53</v>
      </c>
      <c r="B4" s="110" t="s">
        <v>54</v>
      </c>
      <c r="C4" s="110"/>
      <c r="D4" s="110"/>
      <c r="E4" s="111"/>
    </row>
    <row r="5" spans="1:22" ht="20.25" customHeight="1" x14ac:dyDescent="0.3">
      <c r="A5" s="112" t="s">
        <v>55</v>
      </c>
      <c r="B5" s="112"/>
      <c r="C5" s="113"/>
      <c r="D5" s="113"/>
      <c r="E5" s="113"/>
      <c r="F5" s="113"/>
      <c r="G5" s="113"/>
    </row>
    <row r="6" spans="1:22" ht="27" customHeight="1" thickBot="1" x14ac:dyDescent="0.3">
      <c r="A6" s="114"/>
      <c r="B6" s="115" t="s">
        <v>56</v>
      </c>
      <c r="C6" s="115"/>
      <c r="D6" s="115"/>
      <c r="E6" s="115"/>
      <c r="F6" s="115"/>
      <c r="G6" s="115"/>
      <c r="H6" s="115"/>
      <c r="I6" s="115"/>
    </row>
    <row r="7" spans="1:22" ht="20.25" customHeight="1" x14ac:dyDescent="0.3">
      <c r="A7" s="116" t="s">
        <v>57</v>
      </c>
      <c r="B7" s="116"/>
      <c r="C7" s="117"/>
      <c r="D7" s="118"/>
      <c r="E7" s="118"/>
      <c r="F7" s="118"/>
      <c r="G7" s="118"/>
    </row>
    <row r="8" spans="1:22" ht="27" customHeight="1" thickBot="1" x14ac:dyDescent="0.3">
      <c r="A8" s="114"/>
      <c r="B8" s="115" t="s">
        <v>58</v>
      </c>
      <c r="C8" s="115"/>
      <c r="D8" s="115"/>
      <c r="E8" s="115"/>
      <c r="F8" s="115"/>
      <c r="G8" s="115"/>
      <c r="H8" s="115"/>
      <c r="I8" s="115"/>
    </row>
    <row r="9" spans="1:22" ht="15" customHeight="1" x14ac:dyDescent="0.25"/>
    <row r="10" spans="1:22" ht="15" customHeight="1" x14ac:dyDescent="0.25"/>
    <row r="11" spans="1:22" ht="11.25" customHeight="1" thickBot="1" x14ac:dyDescent="0.3"/>
    <row r="12" spans="1:22" s="119" customFormat="1" ht="13.8" thickBot="1" x14ac:dyDescent="0.3">
      <c r="B12" s="120" t="s">
        <v>59</v>
      </c>
      <c r="C12" s="121"/>
      <c r="D12" s="122"/>
      <c r="E12" s="120" t="s">
        <v>60</v>
      </c>
      <c r="F12" s="121"/>
      <c r="G12" s="122"/>
      <c r="H12" s="120" t="s">
        <v>61</v>
      </c>
      <c r="I12" s="121"/>
      <c r="J12" s="122"/>
      <c r="K12" s="120" t="s">
        <v>62</v>
      </c>
      <c r="L12" s="121"/>
      <c r="M12" s="122"/>
      <c r="N12" s="120" t="s">
        <v>63</v>
      </c>
      <c r="O12" s="121"/>
      <c r="P12" s="122"/>
      <c r="Q12" s="120" t="s">
        <v>64</v>
      </c>
      <c r="R12" s="121"/>
      <c r="S12" s="122"/>
      <c r="T12" s="120" t="s">
        <v>65</v>
      </c>
      <c r="U12" s="121"/>
      <c r="V12" s="122"/>
    </row>
    <row r="13" spans="1:22" s="119" customFormat="1" ht="84.75" customHeight="1" x14ac:dyDescent="0.25">
      <c r="B13" s="123" t="s">
        <v>66</v>
      </c>
      <c r="C13" s="124"/>
      <c r="D13" s="125"/>
      <c r="E13" s="123" t="s">
        <v>67</v>
      </c>
      <c r="F13" s="124"/>
      <c r="G13" s="125"/>
      <c r="H13" s="123" t="s">
        <v>68</v>
      </c>
      <c r="I13" s="124"/>
      <c r="J13" s="125"/>
      <c r="K13" s="123" t="s">
        <v>69</v>
      </c>
      <c r="L13" s="124"/>
      <c r="M13" s="125"/>
      <c r="N13" s="123" t="s">
        <v>70</v>
      </c>
      <c r="O13" s="124"/>
      <c r="P13" s="125"/>
      <c r="Q13" s="123" t="s">
        <v>75</v>
      </c>
      <c r="R13" s="124"/>
      <c r="S13" s="125"/>
      <c r="T13" s="123" t="s">
        <v>71</v>
      </c>
      <c r="U13" s="124"/>
      <c r="V13" s="125"/>
    </row>
    <row r="14" spans="1:22" s="130" customFormat="1" ht="11.25" customHeight="1" x14ac:dyDescent="0.2">
      <c r="A14" s="126"/>
      <c r="B14" s="127" t="s">
        <v>72</v>
      </c>
      <c r="C14" s="128"/>
      <c r="D14" s="129"/>
      <c r="E14" s="127" t="s">
        <v>72</v>
      </c>
      <c r="F14" s="128"/>
      <c r="G14" s="129"/>
      <c r="H14" s="127" t="s">
        <v>72</v>
      </c>
      <c r="I14" s="128"/>
      <c r="J14" s="129"/>
      <c r="K14" s="127" t="s">
        <v>72</v>
      </c>
      <c r="L14" s="128"/>
      <c r="M14" s="129"/>
      <c r="N14" s="127" t="s">
        <v>72</v>
      </c>
      <c r="O14" s="128"/>
      <c r="P14" s="129"/>
      <c r="Q14" s="127" t="s">
        <v>72</v>
      </c>
      <c r="R14" s="128"/>
      <c r="S14" s="129"/>
      <c r="T14" s="127" t="s">
        <v>72</v>
      </c>
      <c r="U14" s="128"/>
      <c r="V14" s="129"/>
    </row>
    <row r="15" spans="1:22" s="130" customFormat="1" x14ac:dyDescent="0.25">
      <c r="A15" s="131" t="s">
        <v>39</v>
      </c>
      <c r="B15" s="132"/>
      <c r="C15" s="133"/>
      <c r="D15" s="134"/>
      <c r="E15" s="132"/>
      <c r="F15" s="133"/>
      <c r="G15" s="134"/>
      <c r="H15" s="132"/>
      <c r="I15" s="133"/>
      <c r="J15" s="134"/>
      <c r="K15" s="132"/>
      <c r="L15" s="133"/>
      <c r="M15" s="134"/>
      <c r="N15" s="132"/>
      <c r="O15" s="133"/>
      <c r="P15" s="134"/>
      <c r="Q15" s="135"/>
      <c r="R15" s="136"/>
      <c r="S15" s="137"/>
      <c r="T15" s="135"/>
      <c r="U15" s="136"/>
      <c r="V15" s="137"/>
    </row>
    <row r="16" spans="1:22" s="130" customFormat="1" x14ac:dyDescent="0.25">
      <c r="A16" s="138" t="s">
        <v>40</v>
      </c>
      <c r="B16" s="139"/>
      <c r="C16" s="140"/>
      <c r="D16" s="141"/>
      <c r="E16" s="139"/>
      <c r="F16" s="140"/>
      <c r="G16" s="141"/>
      <c r="H16" s="139"/>
      <c r="I16" s="140"/>
      <c r="J16" s="141"/>
      <c r="K16" s="139"/>
      <c r="L16" s="140"/>
      <c r="M16" s="141"/>
      <c r="N16" s="139"/>
      <c r="O16" s="140"/>
      <c r="P16" s="141"/>
      <c r="Q16" s="142"/>
      <c r="R16" s="143"/>
      <c r="S16" s="144"/>
      <c r="T16" s="142"/>
      <c r="U16" s="143"/>
      <c r="V16" s="144"/>
    </row>
    <row r="17" spans="1:22" s="146" customFormat="1" ht="7.5" customHeight="1" x14ac:dyDescent="0.25">
      <c r="A17" s="145"/>
      <c r="B17" s="145"/>
      <c r="C17" s="145"/>
      <c r="D17" s="145"/>
      <c r="E17" s="145"/>
      <c r="F17" s="145"/>
      <c r="G17" s="145"/>
      <c r="H17" s="145"/>
      <c r="I17" s="145"/>
      <c r="J17" s="145"/>
      <c r="K17" s="145"/>
      <c r="L17" s="145"/>
      <c r="M17" s="145"/>
      <c r="N17" s="145"/>
      <c r="O17" s="145"/>
      <c r="P17" s="145"/>
      <c r="Q17" s="145"/>
      <c r="R17" s="145"/>
      <c r="S17" s="145"/>
      <c r="T17" s="145"/>
      <c r="U17" s="145"/>
      <c r="V17" s="145"/>
    </row>
    <row r="18" spans="1:22" s="147" customFormat="1" ht="6.75" customHeight="1" x14ac:dyDescent="0.25"/>
    <row r="20" spans="1:22" x14ac:dyDescent="0.25">
      <c r="A20" s="148"/>
      <c r="G20" s="149"/>
      <c r="H20" s="149"/>
    </row>
    <row r="21" spans="1:22" x14ac:dyDescent="0.25">
      <c r="A21" s="150" t="s">
        <v>73</v>
      </c>
      <c r="G21" s="149"/>
      <c r="H21" s="149"/>
      <c r="I21" s="149"/>
      <c r="J21" s="149"/>
    </row>
    <row r="22" spans="1:22" x14ac:dyDescent="0.25">
      <c r="A22" s="151"/>
      <c r="B22" s="152"/>
      <c r="E22" s="111"/>
      <c r="H22" s="149"/>
      <c r="I22" s="149"/>
      <c r="J22" s="149"/>
    </row>
    <row r="23" spans="1:22" x14ac:dyDescent="0.25">
      <c r="A23" s="151"/>
      <c r="B23" s="152"/>
      <c r="E23" s="153"/>
      <c r="H23" s="149"/>
      <c r="I23" s="149"/>
      <c r="J23" s="149"/>
    </row>
    <row r="24" spans="1:22" x14ac:dyDescent="0.25">
      <c r="A24" s="151"/>
      <c r="B24" s="152"/>
      <c r="E24" s="111"/>
      <c r="H24" s="149"/>
      <c r="I24" s="149"/>
      <c r="J24" s="149"/>
    </row>
    <row r="25" spans="1:22" x14ac:dyDescent="0.25">
      <c r="A25" s="151"/>
      <c r="B25" s="152"/>
      <c r="E25" s="111"/>
      <c r="H25" s="149"/>
      <c r="I25" s="149"/>
      <c r="J25" s="149"/>
    </row>
    <row r="26" spans="1:22" x14ac:dyDescent="0.25">
      <c r="A26" s="151"/>
      <c r="B26" s="152"/>
      <c r="E26" s="153"/>
      <c r="H26" s="149"/>
      <c r="I26" s="149"/>
      <c r="J26" s="149"/>
    </row>
    <row r="27" spans="1:22" x14ac:dyDescent="0.25">
      <c r="A27" s="151"/>
      <c r="B27" s="152"/>
      <c r="E27" s="111"/>
      <c r="H27" s="149"/>
      <c r="I27" s="149"/>
      <c r="J27" s="149"/>
    </row>
    <row r="28" spans="1:22" x14ac:dyDescent="0.25">
      <c r="I28" s="149"/>
      <c r="J28" s="149"/>
      <c r="K28" s="149"/>
      <c r="L28" s="149"/>
    </row>
    <row r="29" spans="1:22" x14ac:dyDescent="0.25">
      <c r="A29" s="154"/>
      <c r="I29" s="149"/>
      <c r="J29" s="149"/>
      <c r="K29" s="149"/>
      <c r="L29" s="149"/>
      <c r="M29" s="149"/>
    </row>
    <row r="30" spans="1:22" ht="14.4" x14ac:dyDescent="0.3">
      <c r="A30" s="155"/>
      <c r="B30" s="156"/>
      <c r="K30" s="149"/>
      <c r="L30" s="149"/>
    </row>
    <row r="31" spans="1:22" x14ac:dyDescent="0.25">
      <c r="L31" s="149"/>
      <c r="M31" s="149"/>
    </row>
    <row r="32" spans="1:22" x14ac:dyDescent="0.25">
      <c r="L32" s="149"/>
      <c r="M32" s="149"/>
    </row>
    <row r="33" spans="1:13" x14ac:dyDescent="0.25">
      <c r="L33" s="149"/>
      <c r="M33" s="149"/>
    </row>
    <row r="46" spans="1:13" x14ac:dyDescent="0.25">
      <c r="A46" s="157" t="s">
        <v>74</v>
      </c>
    </row>
  </sheetData>
  <mergeCells count="43">
    <mergeCell ref="T16:V16"/>
    <mergeCell ref="B16:D16"/>
    <mergeCell ref="E16:G16"/>
    <mergeCell ref="H16:J16"/>
    <mergeCell ref="K16:M16"/>
    <mergeCell ref="N16:P16"/>
    <mergeCell ref="Q16:S16"/>
    <mergeCell ref="T14:V14"/>
    <mergeCell ref="B15:D15"/>
    <mergeCell ref="E15:G15"/>
    <mergeCell ref="H15:J15"/>
    <mergeCell ref="K15:M15"/>
    <mergeCell ref="N15:P15"/>
    <mergeCell ref="Q15:S15"/>
    <mergeCell ref="T15:V15"/>
    <mergeCell ref="B14:D14"/>
    <mergeCell ref="E14:G14"/>
    <mergeCell ref="H14:J14"/>
    <mergeCell ref="K14:M14"/>
    <mergeCell ref="N14:P14"/>
    <mergeCell ref="Q14:S14"/>
    <mergeCell ref="N12:P12"/>
    <mergeCell ref="Q12:S12"/>
    <mergeCell ref="T12:V12"/>
    <mergeCell ref="B13:D13"/>
    <mergeCell ref="E13:G13"/>
    <mergeCell ref="H13:J13"/>
    <mergeCell ref="K13:M13"/>
    <mergeCell ref="N13:P13"/>
    <mergeCell ref="Q13:S13"/>
    <mergeCell ref="T13:V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6</vt:lpstr>
      <vt:lpstr>Cost Summary</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Hasan</cp:lastModifiedBy>
  <cp:lastPrinted>2013-06-21T21:40:12Z</cp:lastPrinted>
  <dcterms:created xsi:type="dcterms:W3CDTF">2013-06-21T21:38:22Z</dcterms:created>
  <dcterms:modified xsi:type="dcterms:W3CDTF">2023-06-06T18:00:44Z</dcterms:modified>
</cp:coreProperties>
</file>