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13665" windowHeight="8430" tabRatio="722" activeTab="7"/>
  </bookViews>
  <sheets>
    <sheet name="Evaluator 1" sheetId="2" r:id="rId1"/>
    <sheet name="Evaluator 2" sheetId="3" r:id="rId2"/>
    <sheet name="Evaluator 3" sheetId="5" r:id="rId3"/>
    <sheet name="Evaluator 4" sheetId="9" r:id="rId4"/>
    <sheet name="Evaluator 5" sheetId="15" r:id="rId5"/>
    <sheet name="Cost Summary" sheetId="14" r:id="rId6"/>
    <sheet name="Summary" sheetId="1" r:id="rId7"/>
    <sheet name="Evaluation" sheetId="16"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A4" i="14" l="1"/>
  <c r="A3" i="14"/>
  <c r="K6" i="1" l="1"/>
  <c r="L6" i="1"/>
  <c r="M6" i="1"/>
  <c r="N6" i="1"/>
  <c r="J6" i="1"/>
  <c r="F4" i="14" l="1"/>
  <c r="J4" i="14" s="1"/>
  <c r="B4" i="14" s="1"/>
  <c r="H4" i="14" s="1"/>
  <c r="A13" i="14"/>
  <c r="F3" i="14"/>
  <c r="J3" i="14" s="1"/>
  <c r="B3" i="14" s="1"/>
  <c r="H3" i="14" s="1"/>
  <c r="A12" i="14"/>
  <c r="H6" i="14" l="1"/>
  <c r="B13" i="14" s="1"/>
  <c r="H5" i="9" l="1"/>
  <c r="J5" i="9" s="1"/>
  <c r="E8" i="1" s="1"/>
  <c r="H5" i="3"/>
  <c r="J5" i="3" s="1"/>
  <c r="C8" i="1" s="1"/>
  <c r="H5" i="15"/>
  <c r="J5" i="15" s="1"/>
  <c r="F8" i="1" s="1"/>
  <c r="H5" i="5"/>
  <c r="J5" i="5" s="1"/>
  <c r="D8" i="1" s="1"/>
  <c r="H5" i="2"/>
  <c r="D13" i="14"/>
  <c r="E13" i="14" s="1"/>
  <c r="D12" i="14"/>
  <c r="E12" i="14" s="1"/>
  <c r="B12" i="14"/>
  <c r="C12" i="14" l="1"/>
  <c r="H4" i="9"/>
  <c r="J4" i="9" s="1"/>
  <c r="E7" i="1" s="1"/>
  <c r="M7" i="1" s="1"/>
  <c r="H4" i="15"/>
  <c r="J4" i="15" s="1"/>
  <c r="F7" i="1" s="1"/>
  <c r="N7" i="1" s="1"/>
  <c r="H4" i="5"/>
  <c r="J4" i="5" s="1"/>
  <c r="D7" i="1" s="1"/>
  <c r="L7" i="1" s="1"/>
  <c r="H4" i="2"/>
  <c r="H4" i="3"/>
  <c r="J4" i="3" s="1"/>
  <c r="C7" i="1" s="1"/>
  <c r="K7" i="1" s="1"/>
  <c r="M8" i="1"/>
  <c r="C13" i="14"/>
  <c r="N8" i="1" l="1"/>
  <c r="K8" i="1"/>
  <c r="L8" i="1"/>
  <c r="J4" i="2"/>
  <c r="B7" i="1" s="1"/>
  <c r="J5" i="2"/>
  <c r="B8" i="1" s="1"/>
  <c r="J7" i="1" l="1"/>
  <c r="A8" i="1"/>
  <c r="A7" i="1"/>
  <c r="J8" i="1" l="1"/>
  <c r="O8" i="1" s="1"/>
  <c r="G8" i="1"/>
  <c r="G7" i="1"/>
  <c r="O7" i="1"/>
  <c r="P8" i="1" l="1"/>
  <c r="P7" i="1"/>
</calcChain>
</file>

<file path=xl/comments1.xml><?xml version="1.0" encoding="utf-8"?>
<comments xmlns="http://schemas.openxmlformats.org/spreadsheetml/2006/main">
  <authors>
    <author>Jamil, Hasan R</author>
  </authors>
  <commentList>
    <comment ref="H2" authorId="0" shapeId="0">
      <text>
        <r>
          <rPr>
            <b/>
            <sz val="9"/>
            <color indexed="81"/>
            <rFont val="Tahoma"/>
            <family val="2"/>
          </rPr>
          <t xml:space="preserve">Fromula
Fee on CCL + Pre-Construction Phase Fee + Staff Amt 24 Months Term + Bonds and Insurance Amt
</t>
        </r>
      </text>
    </comment>
    <comment ref="J2" authorId="0" shapeId="0">
      <text>
        <r>
          <rPr>
            <b/>
            <sz val="9"/>
            <color indexed="81"/>
            <rFont val="Tahoma"/>
            <family val="2"/>
          </rPr>
          <t>COW Calculation</t>
        </r>
        <r>
          <rPr>
            <sz val="9"/>
            <color indexed="81"/>
            <rFont val="Tahoma"/>
            <family val="2"/>
          </rPr>
          <t xml:space="preserve">
COW = ((CCL)–(staff+bonds)–(Precon))/(fee%+1)</t>
        </r>
      </text>
    </comment>
    <comment ref="B11" authorId="0" shapeId="0">
      <text>
        <r>
          <rPr>
            <b/>
            <sz val="9"/>
            <color indexed="81"/>
            <rFont val="Tahoma"/>
            <family val="2"/>
          </rPr>
          <t>Fromula:
((1-(Vendor Amount - Lowest Vendor Amount)/Lowest Vendor Amount)*High Score)</t>
        </r>
        <r>
          <rPr>
            <sz val="9"/>
            <color indexed="81"/>
            <rFont val="Tahoma"/>
            <family val="2"/>
          </rPr>
          <t xml:space="preserve">
</t>
        </r>
      </text>
    </comment>
  </commentList>
</comments>
</file>

<file path=xl/comments2.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<sst xmlns="http://schemas.openxmlformats.org/spreadsheetml/2006/main" count="114" uniqueCount="59">
  <si>
    <t xml:space="preserve">RESPONDENT SUMMARY </t>
  </si>
  <si>
    <t>Evaluator 1</t>
  </si>
  <si>
    <t>Evaluator 2</t>
  </si>
  <si>
    <t>Evaluator 3</t>
  </si>
  <si>
    <t>Evaluator 4</t>
  </si>
  <si>
    <t>Evaluator 5</t>
  </si>
  <si>
    <t>EVALUATION SUMMARY</t>
  </si>
  <si>
    <t>updated 11/17</t>
  </si>
  <si>
    <t>Rank of Average</t>
  </si>
  <si>
    <t>Rank</t>
  </si>
  <si>
    <t>Average Total Score</t>
  </si>
  <si>
    <t>Score</t>
  </si>
  <si>
    <t>Technical</t>
  </si>
  <si>
    <t>Avg of comm rank per vendor</t>
  </si>
  <si>
    <t>Pre-Construction Phase</t>
  </si>
  <si>
    <t>Construction Phase</t>
  </si>
  <si>
    <t xml:space="preserve"> </t>
  </si>
  <si>
    <t>Fee on COW</t>
  </si>
  <si>
    <t>Fee</t>
  </si>
  <si>
    <t>Fee Percentage</t>
  </si>
  <si>
    <t>Staff Amt Monthly</t>
  </si>
  <si>
    <t>Bonds and Insurance Amt</t>
  </si>
  <si>
    <t xml:space="preserve">Sum of Fees </t>
  </si>
  <si>
    <t xml:space="preserve">Cost of Work </t>
  </si>
  <si>
    <t>CCL</t>
  </si>
  <si>
    <t>Project Month:</t>
  </si>
  <si>
    <t>Lowest Sum:</t>
  </si>
  <si>
    <t xml:space="preserve">Formula = </t>
  </si>
  <si>
    <t>((1-Vendor Amount - Lowest Vendor Amount)/Lowest Vendor Amount)*High Score)</t>
  </si>
  <si>
    <t>SCORING SUMMARY</t>
  </si>
  <si>
    <t>Delta to Low Bid</t>
  </si>
  <si>
    <t>Delta % to Low Bid</t>
  </si>
  <si>
    <t>Total</t>
  </si>
  <si>
    <t>RFP730-21043 CMAR Garage #5 – Parking Services Office Buildout</t>
  </si>
  <si>
    <t xml:space="preserve"> Criteria 1 &amp; 3</t>
  </si>
  <si>
    <t xml:space="preserve"> Criteria 2 &amp; 4</t>
  </si>
  <si>
    <t xml:space="preserve"> Criteria 5 &amp; 6</t>
  </si>
  <si>
    <t xml:space="preserve"> Criteria 7</t>
  </si>
  <si>
    <t xml:space="preserve"> Criteria 8</t>
  </si>
  <si>
    <t xml:space="preserve"> Criteria 9</t>
  </si>
  <si>
    <t>CMC</t>
  </si>
  <si>
    <t>Construction Managers of Southeast Texas</t>
  </si>
  <si>
    <t>Staff Amt 3 Months Term</t>
  </si>
  <si>
    <t>NOTE:  Purchasing is basing the monthly Staffing Amt given by facilities on 3 months:
Notice to Proceed (NTP): August 15, 2021
Construction Mobilization: August 21, 2021
Substantial Completion: 60 days after NTP
Final Completion: 90 days after NTP</t>
  </si>
  <si>
    <t xml:space="preserve">University of Houston Evaluation Matrix </t>
  </si>
  <si>
    <t>Name</t>
  </si>
  <si>
    <t>Evaluation Due Date</t>
  </si>
  <si>
    <t>6/25/2021 @ 3 pm</t>
  </si>
  <si>
    <t>Non Disclosure Agreement</t>
  </si>
  <si>
    <t>By initialing, I agree that I have read and understood the Non Disclosure Agreement.</t>
  </si>
  <si>
    <t>Respondent’s Pre-Construction Phase Services, Project Execution Plan, and Estimating and Cost Control Measures (Sections 4.4 &amp; 4.6)</t>
  </si>
  <si>
    <t>Respondent’s Construction Phase Services and Project Execution Plan, and Project Planning and Scheduling (Sections 4.5 &amp; 4.7)</t>
  </si>
  <si>
    <t>Respondent’s Safety Management and Warranty and Service Support Programs (Sections 4.8 &amp; 4.9)</t>
  </si>
  <si>
    <t>Respondent’s Quality Control and Commissioning Program (Section 4.10)</t>
  </si>
  <si>
    <t>Respondent’s Cost and Delivery Proposal (Section 4.11)
**PURCHASING WILL SCORE COST.  COMMITTEE DOES NOT NEED TO SCORE.**</t>
  </si>
  <si>
    <t>Respondent’s Past Experience (Section 4.12)</t>
  </si>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</sst>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409]* #,##0_);_([$$-409]* \(#,##0\);_([$$-409]* &quot;-&quot;_);_(@_)"/>
    <numFmt numFmtId="165" formatCode="_([$$-409]* #,##0.00_);_([$$-409]* \(#,##0.00\);_([$$-409]* &quot;-&quot;??_);_(@_)"/>
    <numFmt numFmtId="166" formatCode="[$-F800]dddd\,\ mmmm\ dd\,\ yyyy"/>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9"/>
      <color indexed="81"/>
      <name val="Tahoma"/>
      <family val="2"/>
    </font>
    <font>
      <sz val="10"/>
      <name val="Arial"/>
      <family val="2"/>
    </font>
    <font>
      <b/>
      <sz val="11"/>
      <color theme="1"/>
      <name val="Calibri"/>
      <family val="2"/>
      <scheme val="minor"/>
    </font>
    <font>
      <b/>
      <i/>
      <sz val="10"/>
      <name val="Arial"/>
      <family val="2"/>
    </font>
    <font>
      <b/>
      <i/>
      <sz val="11"/>
      <color theme="1"/>
      <name val="Calibri"/>
      <family val="2"/>
      <scheme val="minor"/>
    </font>
    <font>
      <b/>
      <sz val="11"/>
      <color rgb="FFFF0000"/>
      <name val="Calibri"/>
      <family val="2"/>
      <scheme val="minor"/>
    </font>
    <font>
      <b/>
      <i/>
      <sz val="11"/>
      <color rgb="FFFF0000"/>
      <name val="Calibri"/>
      <family val="2"/>
      <scheme val="minor"/>
    </font>
    <font>
      <b/>
      <sz val="16"/>
      <name val="Arial"/>
      <family val="2"/>
    </font>
    <font>
      <b/>
      <sz val="9"/>
      <color indexed="81"/>
      <name val="Tahoma"/>
      <family val="2"/>
    </font>
    <font>
      <b/>
      <sz val="10"/>
      <color theme="1"/>
      <name val="Calibri"/>
      <family val="2"/>
      <scheme val="minor"/>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sz val="8"/>
      <color rgb="FFFF0000"/>
      <name val="Arial"/>
      <family val="2"/>
    </font>
    <font>
      <b/>
      <sz val="8"/>
      <name val="Arial"/>
      <family val="2"/>
    </font>
    <font>
      <b/>
      <sz val="10"/>
      <color rgb="FF000000"/>
      <name val="Arial"/>
      <family val="2"/>
    </font>
    <font>
      <sz val="9"/>
      <color theme="1"/>
      <name val="Calibri"/>
      <family val="2"/>
      <scheme val="minor"/>
    </font>
    <font>
      <b/>
      <sz val="10"/>
      <color indexed="81"/>
      <name val="Tahoma"/>
      <family val="2"/>
    </font>
  </fonts>
  <fills count="33">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indexed="64"/>
      </left>
      <right/>
      <top style="hair">
        <color auto="1"/>
      </top>
      <bottom style="hair">
        <color auto="1"/>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5">
    <xf numFmtId="0" fontId="0" fillId="0" borderId="0"/>
    <xf numFmtId="44" fontId="20" fillId="0" borderId="0" applyFont="0" applyFill="0" applyBorder="0" applyAlignment="0" applyProtection="0"/>
    <xf numFmtId="0" fontId="20" fillId="0" borderId="0"/>
    <xf numFmtId="0" fontId="17" fillId="0" borderId="0"/>
    <xf numFmtId="0" fontId="17" fillId="0" borderId="0"/>
    <xf numFmtId="0" fontId="20" fillId="2" borderId="1" applyNumberFormat="0" applyFont="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21" fillId="2" borderId="1" applyNumberFormat="0" applyFont="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6"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2" applyNumberFormat="0" applyAlignment="0" applyProtection="0"/>
    <xf numFmtId="0" fontId="26" fillId="22" borderId="3" applyNumberFormat="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4" applyNumberFormat="0" applyFill="0" applyAlignment="0" applyProtection="0"/>
    <xf numFmtId="0" fontId="30" fillId="0" borderId="5" applyNumberFormat="0" applyFill="0" applyAlignment="0" applyProtection="0"/>
    <xf numFmtId="0" fontId="31" fillId="0" borderId="6" applyNumberFormat="0" applyFill="0" applyAlignment="0" applyProtection="0"/>
    <xf numFmtId="0" fontId="31" fillId="0" borderId="0" applyNumberFormat="0" applyFill="0" applyBorder="0" applyAlignment="0" applyProtection="0"/>
    <xf numFmtId="0" fontId="32" fillId="8" borderId="2" applyNumberFormat="0" applyAlignment="0" applyProtection="0"/>
    <xf numFmtId="0" fontId="33" fillId="0" borderId="7" applyNumberFormat="0" applyFill="0" applyAlignment="0" applyProtection="0"/>
    <xf numFmtId="0" fontId="34" fillId="23" borderId="0" applyNumberFormat="0" applyBorder="0" applyAlignment="0" applyProtection="0"/>
    <xf numFmtId="0" fontId="35" fillId="21"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20" fillId="0" borderId="0"/>
    <xf numFmtId="0" fontId="20" fillId="2" borderId="1" applyNumberFormat="0" applyFont="0" applyAlignment="0" applyProtection="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20" fillId="0" borderId="0"/>
    <xf numFmtId="0" fontId="20" fillId="2" borderId="1" applyNumberFormat="0" applyFont="0" applyAlignment="0" applyProtection="0"/>
    <xf numFmtId="0" fontId="8" fillId="0" borderId="0"/>
    <xf numFmtId="0" fontId="7" fillId="0" borderId="0"/>
    <xf numFmtId="0" fontId="7" fillId="0" borderId="0"/>
    <xf numFmtId="0" fontId="6" fillId="0" borderId="0"/>
    <xf numFmtId="0" fontId="6" fillId="0" borderId="0"/>
    <xf numFmtId="0" fontId="5" fillId="0" borderId="0"/>
    <xf numFmtId="43" fontId="20" fillId="0" borderId="0" applyFont="0" applyFill="0" applyBorder="0" applyAlignment="0" applyProtection="0"/>
    <xf numFmtId="0" fontId="4" fillId="0" borderId="0"/>
    <xf numFmtId="44" fontId="48"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0" fontId="1" fillId="0" borderId="0"/>
    <xf numFmtId="0" fontId="58" fillId="0" borderId="0" applyNumberFormat="0" applyFill="0" applyBorder="0" applyAlignment="0" applyProtection="0"/>
  </cellStyleXfs>
  <cellXfs count="169">
    <xf numFmtId="0" fontId="0" fillId="0" borderId="0" xfId="0"/>
    <xf numFmtId="0" fontId="0" fillId="0" borderId="0" xfId="0" applyBorder="1"/>
    <xf numFmtId="0" fontId="18" fillId="0" borderId="0" xfId="0" applyFont="1" applyBorder="1" applyAlignment="1"/>
    <xf numFmtId="0" fontId="0" fillId="0" borderId="0" xfId="0" applyBorder="1"/>
    <xf numFmtId="0" fontId="18" fillId="0" borderId="0" xfId="0" applyFont="1" applyBorder="1" applyAlignment="1"/>
    <xf numFmtId="0" fontId="0" fillId="0" borderId="0" xfId="0"/>
    <xf numFmtId="0" fontId="20" fillId="0" borderId="0" xfId="0" applyFont="1"/>
    <xf numFmtId="0" fontId="0" fillId="0" borderId="0" xfId="0"/>
    <xf numFmtId="0" fontId="18" fillId="0" borderId="0" xfId="0" applyFont="1" applyBorder="1" applyAlignment="1">
      <alignment horizontal="left"/>
    </xf>
    <xf numFmtId="0" fontId="40" fillId="0" borderId="0" xfId="0" applyFont="1" applyBorder="1" applyAlignment="1">
      <alignment horizontal="left"/>
    </xf>
    <xf numFmtId="0" fontId="40" fillId="26" borderId="0" xfId="0" applyFont="1" applyFill="1" applyAlignment="1"/>
    <xf numFmtId="0" fontId="41" fillId="26" borderId="0" xfId="0" applyFont="1" applyFill="1"/>
    <xf numFmtId="0" fontId="19" fillId="26" borderId="0" xfId="0" applyFont="1" applyFill="1"/>
    <xf numFmtId="0" fontId="41" fillId="26" borderId="0" xfId="0" applyFont="1" applyFill="1" applyBorder="1"/>
    <xf numFmtId="0" fontId="18" fillId="26" borderId="0" xfId="0" applyFont="1" applyFill="1"/>
    <xf numFmtId="0" fontId="18" fillId="26" borderId="0" xfId="0" applyFont="1" applyFill="1" applyBorder="1" applyAlignment="1">
      <alignment horizontal="left" vertical="center"/>
    </xf>
    <xf numFmtId="0" fontId="18" fillId="26" borderId="0" xfId="0" applyFont="1" applyFill="1" applyBorder="1" applyAlignment="1">
      <alignment horizontal="right" textRotation="90" wrapText="1"/>
    </xf>
    <xf numFmtId="0" fontId="18" fillId="26" borderId="0" xfId="0" applyFont="1" applyFill="1" applyAlignment="1">
      <alignment horizontal="center" vertical="center"/>
    </xf>
    <xf numFmtId="0" fontId="19" fillId="26" borderId="11" xfId="0" applyFont="1" applyFill="1" applyBorder="1" applyAlignment="1">
      <alignment horizontal="right"/>
    </xf>
    <xf numFmtId="0" fontId="19" fillId="26" borderId="11" xfId="0" applyFont="1" applyFill="1" applyBorder="1" applyAlignment="1">
      <alignment horizontal="left"/>
    </xf>
    <xf numFmtId="0" fontId="42" fillId="26" borderId="0" xfId="0" applyFont="1" applyFill="1"/>
    <xf numFmtId="0" fontId="46" fillId="0" borderId="10" xfId="100" applyFont="1" applyFill="1" applyBorder="1" applyAlignment="1">
      <alignment horizontal="right"/>
    </xf>
    <xf numFmtId="0" fontId="39" fillId="25" borderId="14" xfId="0" applyFont="1" applyFill="1" applyBorder="1" applyAlignment="1">
      <alignment horizontal="right" textRotation="90" wrapText="1"/>
    </xf>
    <xf numFmtId="0" fontId="19" fillId="26" borderId="0" xfId="0" applyFont="1" applyFill="1" applyAlignment="1">
      <alignment horizontal="right"/>
    </xf>
    <xf numFmtId="0" fontId="40" fillId="26" borderId="0" xfId="0" applyFont="1" applyFill="1" applyAlignment="1">
      <alignment horizontal="right"/>
    </xf>
    <xf numFmtId="0" fontId="19" fillId="26" borderId="12" xfId="0" applyFont="1" applyFill="1" applyBorder="1"/>
    <xf numFmtId="0" fontId="18" fillId="26" borderId="14" xfId="0" applyFont="1" applyFill="1" applyBorder="1" applyAlignment="1">
      <alignment horizontal="right" textRotation="90" wrapText="1"/>
    </xf>
    <xf numFmtId="4" fontId="19" fillId="26" borderId="15" xfId="0" applyNumberFormat="1" applyFont="1" applyFill="1" applyBorder="1" applyAlignment="1">
      <alignment horizontal="right"/>
    </xf>
    <xf numFmtId="0" fontId="19" fillId="26" borderId="15" xfId="0" applyFont="1" applyFill="1" applyBorder="1" applyAlignment="1">
      <alignment horizontal="right"/>
    </xf>
    <xf numFmtId="0" fontId="44" fillId="0" borderId="0" xfId="0" applyFont="1" applyBorder="1" applyAlignment="1">
      <alignment horizontal="center" vertical="center" wrapText="1"/>
    </xf>
    <xf numFmtId="0" fontId="50" fillId="27" borderId="18" xfId="0" applyFont="1" applyFill="1" applyBorder="1" applyAlignment="1">
      <alignment horizontal="center" vertical="center" wrapText="1"/>
    </xf>
    <xf numFmtId="0" fontId="50" fillId="28" borderId="20" xfId="0" applyFont="1" applyFill="1" applyBorder="1" applyAlignment="1">
      <alignment horizontal="center" vertical="center" wrapText="1"/>
    </xf>
    <xf numFmtId="0" fontId="0" fillId="28" borderId="21" xfId="0" applyFill="1" applyBorder="1"/>
    <xf numFmtId="0" fontId="51" fillId="0" borderId="16" xfId="0" applyFont="1" applyFill="1" applyBorder="1" applyAlignment="1">
      <alignment horizontal="center" vertical="center" wrapText="1"/>
    </xf>
    <xf numFmtId="0" fontId="44" fillId="0" borderId="19" xfId="0" applyFont="1" applyBorder="1" applyAlignment="1">
      <alignment horizontal="center" vertical="center" wrapText="1"/>
    </xf>
    <xf numFmtId="0" fontId="44" fillId="27" borderId="18" xfId="0" applyFont="1" applyFill="1" applyBorder="1" applyAlignment="1">
      <alignment horizontal="center" vertical="center" wrapText="1"/>
    </xf>
    <xf numFmtId="0" fontId="44" fillId="28" borderId="19" xfId="0" applyFont="1" applyFill="1" applyBorder="1" applyAlignment="1">
      <alignment horizontal="center" vertical="center" wrapText="1"/>
    </xf>
    <xf numFmtId="0" fontId="44" fillId="28" borderId="23" xfId="0" applyFont="1" applyFill="1" applyBorder="1" applyAlignment="1">
      <alignment horizontal="center" vertical="center" wrapText="1"/>
    </xf>
    <xf numFmtId="0" fontId="44" fillId="28" borderId="24" xfId="0" applyFont="1" applyFill="1" applyBorder="1" applyAlignment="1">
      <alignment horizontal="center" vertical="center" wrapText="1"/>
    </xf>
    <xf numFmtId="0" fontId="49" fillId="28" borderId="25" xfId="0" applyFont="1" applyFill="1" applyBorder="1" applyAlignment="1">
      <alignment vertical="center" wrapText="1"/>
    </xf>
    <xf numFmtId="0" fontId="52" fillId="0" borderId="26" xfId="0" applyFont="1" applyFill="1" applyBorder="1" applyAlignment="1">
      <alignment horizontal="center" vertical="center" wrapText="1"/>
    </xf>
    <xf numFmtId="0" fontId="49" fillId="29" borderId="26" xfId="0" applyFont="1" applyFill="1" applyBorder="1" applyAlignment="1">
      <alignment horizontal="center" vertical="center" wrapText="1"/>
    </xf>
    <xf numFmtId="0" fontId="20" fillId="0" borderId="27" xfId="2" applyFont="1" applyFill="1" applyBorder="1" applyAlignment="1"/>
    <xf numFmtId="44" fontId="20" fillId="0" borderId="28" xfId="108" applyFont="1" applyFill="1" applyBorder="1" applyAlignment="1"/>
    <xf numFmtId="164" fontId="0" fillId="24" borderId="28" xfId="0" applyNumberFormat="1" applyFill="1" applyBorder="1" applyAlignment="1">
      <alignment vertical="center"/>
    </xf>
    <xf numFmtId="10" fontId="0" fillId="24" borderId="28" xfId="0" applyNumberFormat="1" applyFill="1" applyBorder="1" applyAlignment="1">
      <alignment horizontal="center" vertical="center"/>
    </xf>
    <xf numFmtId="164" fontId="51" fillId="24" borderId="28" xfId="0" applyNumberFormat="1" applyFont="1" applyFill="1" applyBorder="1" applyAlignment="1">
      <alignment vertical="center"/>
    </xf>
    <xf numFmtId="164" fontId="45" fillId="0" borderId="28" xfId="0" applyNumberFormat="1" applyFont="1" applyFill="1" applyBorder="1" applyAlignment="1">
      <alignment vertical="center"/>
    </xf>
    <xf numFmtId="165" fontId="0" fillId="0" borderId="28" xfId="0" applyNumberFormat="1" applyFill="1" applyBorder="1"/>
    <xf numFmtId="165" fontId="0" fillId="0" borderId="0" xfId="0" applyNumberFormat="1"/>
    <xf numFmtId="164" fontId="0" fillId="24" borderId="27" xfId="0" applyNumberFormat="1" applyFill="1" applyBorder="1" applyAlignment="1">
      <alignment vertical="center"/>
    </xf>
    <xf numFmtId="10" fontId="0" fillId="24" borderId="27" xfId="0" applyNumberFormat="1" applyFill="1" applyBorder="1" applyAlignment="1">
      <alignment horizontal="center" vertical="center"/>
    </xf>
    <xf numFmtId="164" fontId="51" fillId="24" borderId="27" xfId="0" applyNumberFormat="1" applyFont="1" applyFill="1" applyBorder="1" applyAlignment="1">
      <alignment vertical="center"/>
    </xf>
    <xf numFmtId="165" fontId="0" fillId="0" borderId="27" xfId="0" applyNumberFormat="1" applyFill="1" applyBorder="1"/>
    <xf numFmtId="0" fontId="0" fillId="0" borderId="0" xfId="0" applyFill="1" applyAlignment="1">
      <alignment vertical="center"/>
    </xf>
    <xf numFmtId="164" fontId="0" fillId="0" borderId="0" xfId="0" applyNumberFormat="1" applyFill="1" applyAlignment="1">
      <alignment vertical="center"/>
    </xf>
    <xf numFmtId="0" fontId="44" fillId="0" borderId="0" xfId="0" applyFont="1" applyFill="1" applyAlignment="1">
      <alignment horizontal="right" vertical="center"/>
    </xf>
    <xf numFmtId="164" fontId="44" fillId="0" borderId="0" xfId="0" applyNumberFormat="1" applyFont="1" applyFill="1" applyAlignment="1">
      <alignment vertical="center"/>
    </xf>
    <xf numFmtId="164" fontId="44" fillId="0" borderId="0" xfId="0" applyNumberFormat="1" applyFont="1" applyFill="1" applyAlignment="1">
      <alignment horizontal="right" vertical="center"/>
    </xf>
    <xf numFmtId="164" fontId="53" fillId="0" borderId="18" xfId="0" applyNumberFormat="1" applyFont="1" applyFill="1" applyBorder="1" applyAlignment="1">
      <alignment vertical="center"/>
    </xf>
    <xf numFmtId="0" fontId="20" fillId="0" borderId="0" xfId="0" applyFont="1" applyAlignment="1">
      <alignment horizontal="right"/>
    </xf>
    <xf numFmtId="43" fontId="20" fillId="0" borderId="0" xfId="106" applyFont="1" applyFill="1" applyAlignment="1">
      <alignment vertical="center"/>
    </xf>
    <xf numFmtId="0" fontId="3" fillId="0" borderId="0" xfId="109"/>
    <xf numFmtId="0" fontId="54" fillId="0" borderId="0" xfId="0" applyFont="1" applyFill="1" applyBorder="1" applyAlignment="1">
      <alignment horizontal="center" vertical="center"/>
    </xf>
    <xf numFmtId="0" fontId="0" fillId="0" borderId="0" xfId="0" applyFill="1" applyBorder="1"/>
    <xf numFmtId="0" fontId="20" fillId="0" borderId="0" xfId="0" applyFont="1" applyFill="1" applyBorder="1"/>
    <xf numFmtId="0" fontId="20" fillId="0" borderId="18" xfId="0" applyFont="1" applyFill="1" applyBorder="1" applyAlignment="1">
      <alignment vertical="center"/>
    </xf>
    <xf numFmtId="0" fontId="46" fillId="0" borderId="18" xfId="0" applyFont="1" applyFill="1" applyBorder="1" applyAlignment="1">
      <alignment horizontal="center" vertical="center"/>
    </xf>
    <xf numFmtId="0" fontId="44" fillId="0" borderId="18"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4" fillId="0" borderId="0" xfId="0" applyFont="1" applyFill="1" applyBorder="1"/>
    <xf numFmtId="0" fontId="20" fillId="0" borderId="29" xfId="2" applyFont="1" applyFill="1" applyBorder="1" applyAlignment="1"/>
    <xf numFmtId="2" fontId="46" fillId="0" borderId="28" xfId="0" applyNumberFormat="1" applyFont="1" applyFill="1" applyBorder="1" applyAlignment="1">
      <alignment horizontal="center" vertical="center"/>
    </xf>
    <xf numFmtId="1" fontId="44" fillId="0" borderId="28" xfId="0" applyNumberFormat="1" applyFont="1" applyFill="1" applyBorder="1" applyAlignment="1">
      <alignment horizontal="center" vertical="center"/>
    </xf>
    <xf numFmtId="44" fontId="0" fillId="0" borderId="28" xfId="0" applyNumberFormat="1" applyFill="1" applyBorder="1" applyAlignment="1">
      <alignment horizontal="center" vertical="center"/>
    </xf>
    <xf numFmtId="10" fontId="49" fillId="0" borderId="30" xfId="0" applyNumberFormat="1" applyFont="1" applyFill="1" applyBorder="1" applyAlignment="1">
      <alignment horizontal="center" vertical="center"/>
    </xf>
    <xf numFmtId="10" fontId="49"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46" fillId="0" borderId="27" xfId="0" applyNumberFormat="1" applyFont="1" applyFill="1" applyBorder="1" applyAlignment="1">
      <alignment horizontal="center" vertical="center"/>
    </xf>
    <xf numFmtId="0" fontId="49" fillId="0" borderId="0" xfId="109" applyFont="1" applyFill="1" applyBorder="1" applyAlignment="1">
      <alignment vertical="top" wrapText="1"/>
    </xf>
    <xf numFmtId="0" fontId="3" fillId="0" borderId="0" xfId="109" applyFont="1" applyFill="1" applyBorder="1" applyAlignment="1">
      <alignment horizontal="left" vertical="top" wrapText="1"/>
    </xf>
    <xf numFmtId="2" fontId="45" fillId="0" borderId="0" xfId="0" applyNumberFormat="1" applyFont="1"/>
    <xf numFmtId="0" fontId="0" fillId="24" borderId="0" xfId="0" applyFill="1"/>
    <xf numFmtId="2" fontId="19" fillId="26" borderId="11" xfId="0" applyNumberFormat="1" applyFont="1" applyFill="1" applyBorder="1"/>
    <xf numFmtId="0" fontId="44" fillId="0" borderId="10" xfId="111" applyFont="1" applyFill="1" applyBorder="1" applyAlignment="1">
      <alignment horizontal="right"/>
    </xf>
    <xf numFmtId="0" fontId="19" fillId="24" borderId="0" xfId="0" applyFont="1" applyFill="1"/>
    <xf numFmtId="0" fontId="19" fillId="24" borderId="13" xfId="0" applyFont="1" applyFill="1" applyBorder="1" applyAlignment="1">
      <alignment horizontal="right"/>
    </xf>
    <xf numFmtId="4" fontId="19" fillId="24" borderId="13" xfId="0" applyNumberFormat="1" applyFont="1" applyFill="1" applyBorder="1" applyAlignment="1">
      <alignment horizontal="right"/>
    </xf>
    <xf numFmtId="2" fontId="20" fillId="0" borderId="0" xfId="98" applyNumberFormat="1" applyFont="1" applyFill="1"/>
    <xf numFmtId="0" fontId="19" fillId="24" borderId="11" xfId="0" applyFont="1" applyFill="1" applyBorder="1" applyAlignment="1">
      <alignment horizontal="right"/>
    </xf>
    <xf numFmtId="2" fontId="19" fillId="24" borderId="11" xfId="0" applyNumberFormat="1" applyFont="1" applyFill="1" applyBorder="1"/>
    <xf numFmtId="0" fontId="19" fillId="24" borderId="11" xfId="0" applyFont="1" applyFill="1" applyBorder="1"/>
    <xf numFmtId="0" fontId="19" fillId="25" borderId="13" xfId="0" applyFont="1" applyFill="1" applyBorder="1" applyAlignment="1">
      <alignment horizontal="right"/>
    </xf>
    <xf numFmtId="0" fontId="19" fillId="24" borderId="11" xfId="0" applyFont="1" applyFill="1" applyBorder="1" applyAlignment="1">
      <alignment horizontal="left"/>
    </xf>
    <xf numFmtId="0" fontId="0" fillId="0" borderId="0" xfId="0" applyFill="1"/>
    <xf numFmtId="0" fontId="20" fillId="0" borderId="0" xfId="98" applyFont="1"/>
    <xf numFmtId="0" fontId="44" fillId="0" borderId="10" xfId="111" applyFont="1" applyBorder="1" applyAlignment="1">
      <alignment horizontal="right"/>
    </xf>
    <xf numFmtId="0" fontId="20" fillId="0" borderId="0" xfId="98" applyFont="1"/>
    <xf numFmtId="0" fontId="20" fillId="0" borderId="0" xfId="98" applyFont="1"/>
    <xf numFmtId="0" fontId="20" fillId="0" borderId="0" xfId="98" applyFont="1"/>
    <xf numFmtId="0" fontId="20" fillId="0" borderId="0" xfId="98" applyFont="1"/>
    <xf numFmtId="0" fontId="43" fillId="0" borderId="10" xfId="111" applyFont="1" applyBorder="1" applyAlignment="1">
      <alignment horizontal="center"/>
    </xf>
    <xf numFmtId="0" fontId="44" fillId="0" borderId="0" xfId="98" applyFont="1" applyAlignment="1">
      <alignment horizontal="left"/>
    </xf>
    <xf numFmtId="0" fontId="0" fillId="0" borderId="17" xfId="0" applyBorder="1" applyAlignment="1">
      <alignment horizontal="center" vertical="center"/>
    </xf>
    <xf numFmtId="0" fontId="0" fillId="0" borderId="22" xfId="0" applyBorder="1" applyAlignment="1">
      <alignment horizontal="center" vertical="center"/>
    </xf>
    <xf numFmtId="0" fontId="50" fillId="28" borderId="19" xfId="0" applyFont="1" applyFill="1" applyBorder="1" applyAlignment="1">
      <alignment horizontal="center" vertical="center" wrapText="1"/>
    </xf>
    <xf numFmtId="0" fontId="50" fillId="28" borderId="20" xfId="0" applyFont="1" applyFill="1" applyBorder="1" applyAlignment="1">
      <alignment horizontal="center" vertical="center" wrapText="1"/>
    </xf>
    <xf numFmtId="0" fontId="54" fillId="0" borderId="19" xfId="0" applyFont="1" applyFill="1" applyBorder="1" applyAlignment="1">
      <alignment horizontal="center" vertical="center"/>
    </xf>
    <xf numFmtId="0" fontId="54" fillId="0" borderId="20" xfId="0" applyFont="1" applyFill="1" applyBorder="1" applyAlignment="1">
      <alignment horizontal="center" vertical="center"/>
    </xf>
    <xf numFmtId="0" fontId="54" fillId="0" borderId="21" xfId="0" applyFont="1" applyFill="1" applyBorder="1" applyAlignment="1">
      <alignment horizontal="center" vertical="center"/>
    </xf>
    <xf numFmtId="0" fontId="56" fillId="24" borderId="14" xfId="109" applyFont="1" applyFill="1" applyBorder="1" applyAlignment="1">
      <alignment horizontal="left" vertical="top" wrapText="1"/>
    </xf>
    <xf numFmtId="0" fontId="56" fillId="24" borderId="0" xfId="109" applyFont="1" applyFill="1" applyBorder="1" applyAlignment="1">
      <alignment horizontal="left" vertical="top" wrapText="1"/>
    </xf>
    <xf numFmtId="0" fontId="40" fillId="0" borderId="0" xfId="0" applyFont="1" applyFill="1" applyAlignment="1">
      <alignment horizontal="left"/>
    </xf>
    <xf numFmtId="0" fontId="40" fillId="26" borderId="0" xfId="0" applyFont="1" applyFill="1" applyAlignment="1">
      <alignment horizontal="right"/>
    </xf>
    <xf numFmtId="0" fontId="18" fillId="26" borderId="0" xfId="98" applyFont="1" applyFill="1" applyAlignment="1">
      <alignment horizontal="left" wrapText="1"/>
    </xf>
    <xf numFmtId="0" fontId="18" fillId="26" borderId="0" xfId="98" applyFont="1" applyFill="1" applyAlignment="1">
      <alignment wrapText="1"/>
    </xf>
    <xf numFmtId="0" fontId="20" fillId="26" borderId="0" xfId="98" applyFont="1" applyFill="1"/>
    <xf numFmtId="0" fontId="18" fillId="0" borderId="0" xfId="98" applyFont="1" applyFill="1" applyAlignment="1">
      <alignment horizontal="left"/>
    </xf>
    <xf numFmtId="0" fontId="19" fillId="26" borderId="0" xfId="98" applyFont="1" applyFill="1"/>
    <xf numFmtId="0" fontId="43" fillId="26" borderId="0" xfId="113" applyFont="1" applyFill="1" applyBorder="1" applyAlignment="1">
      <alignment horizontal="left"/>
    </xf>
    <xf numFmtId="0" fontId="20" fillId="24" borderId="0" xfId="113" applyFont="1" applyFill="1" applyBorder="1" applyAlignment="1">
      <alignment horizontal="center"/>
    </xf>
    <xf numFmtId="166" fontId="57" fillId="26" borderId="0" xfId="113" applyNumberFormat="1" applyFont="1" applyFill="1" applyBorder="1" applyAlignment="1">
      <alignment horizontal="center"/>
    </xf>
    <xf numFmtId="0" fontId="57" fillId="26" borderId="0" xfId="113" applyFont="1" applyFill="1" applyBorder="1" applyAlignment="1"/>
    <xf numFmtId="0" fontId="59" fillId="26" borderId="0" xfId="114" applyFont="1" applyFill="1" applyAlignment="1">
      <alignment horizontal="left" wrapText="1"/>
    </xf>
    <xf numFmtId="0" fontId="59" fillId="26" borderId="0" xfId="114" applyFont="1" applyFill="1" applyAlignment="1">
      <alignment wrapText="1"/>
    </xf>
    <xf numFmtId="0" fontId="20" fillId="26" borderId="0" xfId="98" applyFont="1" applyFill="1" applyAlignment="1"/>
    <xf numFmtId="0" fontId="20" fillId="24" borderId="31" xfId="98" applyFont="1" applyFill="1" applyBorder="1" applyAlignment="1">
      <alignment horizontal="center" wrapText="1"/>
    </xf>
    <xf numFmtId="0" fontId="60" fillId="26" borderId="0" xfId="98" applyFont="1" applyFill="1" applyAlignment="1">
      <alignment horizontal="left" wrapText="1"/>
    </xf>
    <xf numFmtId="0" fontId="58" fillId="26" borderId="0" xfId="114" applyFill="1"/>
    <xf numFmtId="0" fontId="20" fillId="26" borderId="0" xfId="98" applyFont="1" applyFill="1" applyAlignment="1">
      <alignment horizontal="center"/>
    </xf>
    <xf numFmtId="0" fontId="44" fillId="30" borderId="17" xfId="98" applyFont="1" applyFill="1" applyBorder="1" applyAlignment="1">
      <alignment horizontal="left"/>
    </xf>
    <xf numFmtId="0" fontId="44" fillId="30" borderId="16" xfId="98" applyFont="1" applyFill="1" applyBorder="1" applyAlignment="1">
      <alignment horizontal="left"/>
    </xf>
    <xf numFmtId="0" fontId="44" fillId="30" borderId="32" xfId="98" applyFont="1" applyFill="1" applyBorder="1" applyAlignment="1">
      <alignment horizontal="left"/>
    </xf>
    <xf numFmtId="0" fontId="42" fillId="26" borderId="17" xfId="98" applyFont="1" applyFill="1" applyBorder="1" applyAlignment="1">
      <alignment horizontal="left" vertical="top" wrapText="1"/>
    </xf>
    <xf numFmtId="0" fontId="42" fillId="26" borderId="16" xfId="98" applyFont="1" applyFill="1" applyBorder="1" applyAlignment="1">
      <alignment horizontal="left" vertical="top" wrapText="1"/>
    </xf>
    <xf numFmtId="0" fontId="42" fillId="26" borderId="32" xfId="98" applyFont="1" applyFill="1" applyBorder="1" applyAlignment="1">
      <alignment horizontal="left" vertical="top" wrapText="1"/>
    </xf>
    <xf numFmtId="0" fontId="61" fillId="26" borderId="17" xfId="98" applyFont="1" applyFill="1" applyBorder="1" applyAlignment="1">
      <alignment horizontal="left" vertical="top" wrapText="1"/>
    </xf>
    <xf numFmtId="0" fontId="62" fillId="26" borderId="16" xfId="98" applyFont="1" applyFill="1" applyBorder="1" applyAlignment="1">
      <alignment horizontal="left" vertical="top" wrapText="1"/>
    </xf>
    <xf numFmtId="0" fontId="62" fillId="26" borderId="32" xfId="98" applyFont="1" applyFill="1" applyBorder="1" applyAlignment="1">
      <alignment horizontal="left" vertical="top" wrapText="1"/>
    </xf>
    <xf numFmtId="0" fontId="63" fillId="26" borderId="0" xfId="98" applyFont="1" applyFill="1" applyAlignment="1">
      <alignment wrapText="1"/>
    </xf>
    <xf numFmtId="0" fontId="63" fillId="25" borderId="33" xfId="98" applyFont="1" applyFill="1" applyBorder="1" applyAlignment="1">
      <alignment horizontal="center" wrapText="1"/>
    </xf>
    <xf numFmtId="0" fontId="63" fillId="25" borderId="34" xfId="98" applyFont="1" applyFill="1" applyBorder="1" applyAlignment="1">
      <alignment horizontal="center" wrapText="1"/>
    </xf>
    <xf numFmtId="0" fontId="63" fillId="25" borderId="35" xfId="98" applyFont="1" applyFill="1" applyBorder="1" applyAlignment="1">
      <alignment horizontal="center" wrapText="1"/>
    </xf>
    <xf numFmtId="0" fontId="63" fillId="26" borderId="0" xfId="98" applyFont="1" applyFill="1" applyAlignment="1">
      <alignment horizontal="center" wrapText="1"/>
    </xf>
    <xf numFmtId="0" fontId="60" fillId="26" borderId="11" xfId="98" applyFont="1" applyFill="1" applyBorder="1" applyAlignment="1">
      <alignment horizontal="left" wrapText="1"/>
    </xf>
    <xf numFmtId="0" fontId="20" fillId="24" borderId="13" xfId="98" applyFont="1" applyFill="1" applyBorder="1" applyAlignment="1">
      <alignment horizontal="center"/>
    </xf>
    <xf numFmtId="0" fontId="20" fillId="24" borderId="11" xfId="98" applyFont="1" applyFill="1" applyBorder="1" applyAlignment="1">
      <alignment horizontal="center"/>
    </xf>
    <xf numFmtId="0" fontId="20" fillId="24" borderId="36" xfId="98" applyFont="1" applyFill="1" applyBorder="1" applyAlignment="1">
      <alignment horizontal="center"/>
    </xf>
    <xf numFmtId="0" fontId="20" fillId="31" borderId="13" xfId="98" applyFont="1" applyFill="1" applyBorder="1" applyAlignment="1">
      <alignment horizontal="center"/>
    </xf>
    <xf numFmtId="0" fontId="20" fillId="31" borderId="11" xfId="98" applyFont="1" applyFill="1" applyBorder="1" applyAlignment="1">
      <alignment horizontal="center"/>
    </xf>
    <xf numFmtId="0" fontId="20" fillId="31" borderId="36" xfId="98" applyFont="1" applyFill="1" applyBorder="1" applyAlignment="1">
      <alignment horizontal="center"/>
    </xf>
    <xf numFmtId="0" fontId="60" fillId="26" borderId="12" xfId="98" applyFont="1" applyFill="1" applyBorder="1" applyAlignment="1">
      <alignment horizontal="left" wrapText="1"/>
    </xf>
    <xf numFmtId="0" fontId="20" fillId="24" borderId="15" xfId="98" applyFont="1" applyFill="1" applyBorder="1" applyAlignment="1">
      <alignment horizontal="center"/>
    </xf>
    <xf numFmtId="0" fontId="20" fillId="24" borderId="12" xfId="98" applyFont="1" applyFill="1" applyBorder="1" applyAlignment="1">
      <alignment horizontal="center"/>
    </xf>
    <xf numFmtId="0" fontId="20" fillId="24" borderId="37" xfId="98" applyFont="1" applyFill="1" applyBorder="1" applyAlignment="1">
      <alignment horizontal="center"/>
    </xf>
    <xf numFmtId="0" fontId="20" fillId="31" borderId="15" xfId="98" applyFont="1" applyFill="1" applyBorder="1" applyAlignment="1">
      <alignment horizontal="center"/>
    </xf>
    <xf numFmtId="0" fontId="20" fillId="31" borderId="12" xfId="98" applyFont="1" applyFill="1" applyBorder="1" applyAlignment="1">
      <alignment horizontal="center"/>
    </xf>
    <xf numFmtId="0" fontId="20" fillId="31" borderId="37" xfId="98" applyFont="1" applyFill="1" applyBorder="1" applyAlignment="1">
      <alignment horizontal="center"/>
    </xf>
    <xf numFmtId="0" fontId="20" fillId="32" borderId="0" xfId="98" applyFont="1" applyFill="1" applyBorder="1"/>
    <xf numFmtId="0" fontId="20" fillId="32" borderId="38" xfId="98" applyFont="1" applyFill="1" applyBorder="1"/>
    <xf numFmtId="0" fontId="20" fillId="26" borderId="10" xfId="98" applyFont="1" applyFill="1" applyBorder="1"/>
    <xf numFmtId="0" fontId="46" fillId="26" borderId="0" xfId="98" applyFont="1" applyFill="1"/>
    <xf numFmtId="0" fontId="20" fillId="26" borderId="0" xfId="98" applyFont="1" applyFill="1" applyAlignment="1">
      <alignment wrapText="1"/>
    </xf>
    <xf numFmtId="0" fontId="64" fillId="0" borderId="0" xfId="113" applyFont="1" applyAlignment="1">
      <alignment horizontal="left"/>
    </xf>
    <xf numFmtId="0" fontId="60" fillId="26" borderId="0" xfId="98" applyFont="1" applyFill="1"/>
    <xf numFmtId="0" fontId="65" fillId="26" borderId="0" xfId="113" applyFont="1" applyFill="1"/>
    <xf numFmtId="0" fontId="42" fillId="26" borderId="0" xfId="98" applyFont="1" applyFill="1"/>
  </cellXfs>
  <cellStyles count="11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3"/>
    <cellStyle name="Note 2" xfId="5"/>
    <cellStyle name="Note 3" xfId="89"/>
    <cellStyle name="Note 4" xfId="42"/>
    <cellStyle name="Note 4 2" xfId="99"/>
    <cellStyle name="Output 2" xfId="84"/>
    <cellStyle name="Output 3" xfId="43"/>
    <cellStyle name="Percent 2" xfId="112"/>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80105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H5" sqref="H5"/>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64"/>
      <c r="I2" s="3"/>
      <c r="J2" s="3"/>
      <c r="K2" s="3"/>
    </row>
    <row r="3" spans="1:12" s="6" customFormat="1" x14ac:dyDescent="0.2">
      <c r="A3" s="103"/>
      <c r="B3" s="103"/>
      <c r="C3" s="103"/>
      <c r="D3" s="98" t="s">
        <v>34</v>
      </c>
      <c r="E3" s="98" t="s">
        <v>35</v>
      </c>
      <c r="F3" s="98" t="s">
        <v>36</v>
      </c>
      <c r="G3" s="98" t="s">
        <v>37</v>
      </c>
      <c r="H3" s="86" t="s">
        <v>38</v>
      </c>
      <c r="I3" s="98" t="s">
        <v>39</v>
      </c>
      <c r="J3" s="21" t="s">
        <v>32</v>
      </c>
    </row>
    <row r="4" spans="1:12" x14ac:dyDescent="0.2">
      <c r="A4" s="104" t="s">
        <v>40</v>
      </c>
      <c r="B4" s="104"/>
      <c r="C4" s="104"/>
      <c r="D4" s="97">
        <v>14</v>
      </c>
      <c r="E4" s="97">
        <v>24</v>
      </c>
      <c r="F4" s="97">
        <v>6.8</v>
      </c>
      <c r="G4" s="97">
        <v>3.4</v>
      </c>
      <c r="H4" s="90">
        <f>'Cost Summary'!B12</f>
        <v>30</v>
      </c>
      <c r="I4" s="97">
        <v>4.5</v>
      </c>
      <c r="J4" s="83">
        <f>SUM(D4:I4)</f>
        <v>82.699999999999989</v>
      </c>
    </row>
    <row r="5" spans="1:12" x14ac:dyDescent="0.2">
      <c r="A5" s="104" t="s">
        <v>41</v>
      </c>
      <c r="B5" s="104"/>
      <c r="C5" s="104"/>
      <c r="D5" s="97">
        <v>16</v>
      </c>
      <c r="E5" s="97">
        <v>27</v>
      </c>
      <c r="F5" s="97">
        <v>8</v>
      </c>
      <c r="G5" s="97">
        <v>3.4</v>
      </c>
      <c r="H5" s="90">
        <f>'Cost Summary'!B13</f>
        <v>3.4001104502752377</v>
      </c>
      <c r="I5" s="97">
        <v>2.5</v>
      </c>
      <c r="J5" s="83">
        <f>SUM(D5:I5)</f>
        <v>60.300110450275234</v>
      </c>
      <c r="L5" s="5"/>
    </row>
    <row r="6" spans="1:12" x14ac:dyDescent="0.2">
      <c r="H6" s="96"/>
    </row>
    <row r="7" spans="1:12" x14ac:dyDescent="0.2">
      <c r="H7" s="96"/>
    </row>
    <row r="8" spans="1:12" x14ac:dyDescent="0.2">
      <c r="H8" s="96"/>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D1" workbookViewId="0">
      <selection activeCell="H5" sqref="H5"/>
    </sheetView>
  </sheetViews>
  <sheetFormatPr defaultRowHeight="12.75" x14ac:dyDescent="0.2"/>
  <cols>
    <col min="11" max="11" width="14.42578125" bestFit="1" customWidth="1"/>
  </cols>
  <sheetData>
    <row r="1" spans="1:14" ht="15.75" x14ac:dyDescent="0.25">
      <c r="A1" s="9" t="s">
        <v>0</v>
      </c>
      <c r="B1" s="8"/>
      <c r="C1" s="8"/>
      <c r="D1" s="8"/>
      <c r="E1" s="4"/>
      <c r="F1" s="4"/>
      <c r="G1" s="4"/>
      <c r="H1" s="4"/>
      <c r="I1" s="4"/>
    </row>
    <row r="2" spans="1:14" ht="15.75" x14ac:dyDescent="0.25">
      <c r="A2" s="4"/>
      <c r="B2" s="3"/>
      <c r="C2" s="3"/>
      <c r="D2" s="3"/>
      <c r="E2" s="3"/>
      <c r="F2" s="3"/>
      <c r="G2" s="3"/>
      <c r="H2" s="3"/>
      <c r="I2" s="3"/>
    </row>
    <row r="3" spans="1:14" x14ac:dyDescent="0.2">
      <c r="A3" s="103"/>
      <c r="B3" s="103"/>
      <c r="C3" s="103"/>
      <c r="D3" s="98" t="s">
        <v>34</v>
      </c>
      <c r="E3" s="98" t="s">
        <v>35</v>
      </c>
      <c r="F3" s="98" t="s">
        <v>36</v>
      </c>
      <c r="G3" s="98" t="s">
        <v>37</v>
      </c>
      <c r="H3" s="86" t="s">
        <v>38</v>
      </c>
      <c r="I3" s="98" t="s">
        <v>39</v>
      </c>
      <c r="J3" s="21" t="s">
        <v>32</v>
      </c>
      <c r="K3" s="6"/>
      <c r="L3" s="6"/>
      <c r="M3" s="6"/>
      <c r="N3" s="6"/>
    </row>
    <row r="4" spans="1:14" x14ac:dyDescent="0.2">
      <c r="A4" s="104" t="s">
        <v>40</v>
      </c>
      <c r="B4" s="104"/>
      <c r="C4" s="104"/>
      <c r="D4" s="99">
        <v>12</v>
      </c>
      <c r="E4" s="99">
        <v>18</v>
      </c>
      <c r="F4" s="99">
        <v>6</v>
      </c>
      <c r="G4" s="99">
        <v>2</v>
      </c>
      <c r="H4" s="90">
        <f>'Cost Summary'!B12</f>
        <v>30</v>
      </c>
      <c r="I4" s="99">
        <v>2</v>
      </c>
      <c r="J4" s="83">
        <f>SUM(D4:I4)</f>
        <v>70</v>
      </c>
      <c r="K4" s="7"/>
      <c r="L4" s="7"/>
      <c r="M4" s="7"/>
      <c r="N4" s="7"/>
    </row>
    <row r="5" spans="1:14" x14ac:dyDescent="0.2">
      <c r="A5" s="104" t="s">
        <v>41</v>
      </c>
      <c r="B5" s="104"/>
      <c r="C5" s="104"/>
      <c r="D5" s="99">
        <v>12</v>
      </c>
      <c r="E5" s="99">
        <v>18</v>
      </c>
      <c r="F5" s="99">
        <v>6</v>
      </c>
      <c r="G5" s="99">
        <v>3</v>
      </c>
      <c r="H5" s="90">
        <f>'Cost Summary'!B13</f>
        <v>3.4001104502752377</v>
      </c>
      <c r="I5" s="99">
        <v>3</v>
      </c>
      <c r="J5" s="83">
        <f>SUM(D5:I5)</f>
        <v>45.400110450275236</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D1" workbookViewId="0">
      <selection activeCell="H4" sqref="H4"/>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row>
    <row r="3" spans="1:14" x14ac:dyDescent="0.2">
      <c r="A3" s="103"/>
      <c r="B3" s="103"/>
      <c r="C3" s="103"/>
      <c r="D3" s="98" t="s">
        <v>34</v>
      </c>
      <c r="E3" s="98" t="s">
        <v>35</v>
      </c>
      <c r="F3" s="98" t="s">
        <v>36</v>
      </c>
      <c r="G3" s="98" t="s">
        <v>37</v>
      </c>
      <c r="H3" s="86" t="s">
        <v>38</v>
      </c>
      <c r="I3" s="98" t="s">
        <v>39</v>
      </c>
      <c r="J3" s="21" t="s">
        <v>32</v>
      </c>
      <c r="K3" s="6"/>
      <c r="L3" s="6"/>
      <c r="M3" s="6"/>
      <c r="N3" s="6"/>
    </row>
    <row r="4" spans="1:14" x14ac:dyDescent="0.2">
      <c r="A4" s="104" t="s">
        <v>40</v>
      </c>
      <c r="B4" s="104"/>
      <c r="C4" s="104"/>
      <c r="D4" s="100">
        <v>15.2</v>
      </c>
      <c r="E4" s="100">
        <v>24</v>
      </c>
      <c r="F4" s="100">
        <v>8.1999999999999993</v>
      </c>
      <c r="G4" s="100">
        <v>4</v>
      </c>
      <c r="H4" s="90">
        <f>'Cost Summary'!B12</f>
        <v>30</v>
      </c>
      <c r="I4" s="100">
        <v>3.9</v>
      </c>
      <c r="J4" s="83">
        <f>SUM(D4:I4)</f>
        <v>85.300000000000011</v>
      </c>
      <c r="K4" s="7"/>
      <c r="L4" s="7"/>
      <c r="M4" s="7"/>
      <c r="N4" s="7"/>
    </row>
    <row r="5" spans="1:14" x14ac:dyDescent="0.2">
      <c r="A5" s="104" t="s">
        <v>41</v>
      </c>
      <c r="B5" s="104"/>
      <c r="C5" s="104"/>
      <c r="D5" s="100">
        <v>14.8</v>
      </c>
      <c r="E5" s="100">
        <v>24.599999999999998</v>
      </c>
      <c r="F5" s="100">
        <v>8</v>
      </c>
      <c r="G5" s="100">
        <v>4.0999999999999996</v>
      </c>
      <c r="H5" s="90">
        <f>'Cost Summary'!B13</f>
        <v>3.4001104502752377</v>
      </c>
      <c r="I5" s="100">
        <v>3.7</v>
      </c>
      <c r="J5" s="83">
        <f>SUM(D5:I5)</f>
        <v>58.600110450275238</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C1" workbookViewId="0">
      <selection activeCell="H3" sqref="H3:H5"/>
    </sheetView>
  </sheetViews>
  <sheetFormatPr defaultRowHeight="12.75" x14ac:dyDescent="0.2"/>
  <cols>
    <col min="10" max="10" width="9.85546875" bestFit="1" customWidth="1"/>
    <col min="11" max="11" width="14.42578125" bestFit="1" customWidth="1"/>
  </cols>
  <sheetData>
    <row r="1" spans="1:14" ht="15.75" x14ac:dyDescent="0.25">
      <c r="A1" s="9" t="s">
        <v>0</v>
      </c>
      <c r="B1" s="8"/>
      <c r="C1" s="8"/>
      <c r="D1" s="8"/>
      <c r="E1" s="4"/>
      <c r="F1" s="4"/>
      <c r="G1" s="4"/>
      <c r="H1" s="4"/>
      <c r="I1" s="4"/>
      <c r="J1" s="7"/>
    </row>
    <row r="2" spans="1:14" ht="15.75" x14ac:dyDescent="0.25">
      <c r="A2" s="4"/>
      <c r="B2" s="3"/>
      <c r="C2" s="3"/>
      <c r="D2" s="3"/>
      <c r="E2" s="3"/>
      <c r="F2" s="3"/>
      <c r="G2" s="3"/>
      <c r="H2" s="3"/>
      <c r="I2" s="3"/>
      <c r="J2" s="3"/>
    </row>
    <row r="3" spans="1:14" x14ac:dyDescent="0.2">
      <c r="A3" s="103"/>
      <c r="B3" s="103"/>
      <c r="C3" s="103"/>
      <c r="D3" s="98" t="s">
        <v>34</v>
      </c>
      <c r="E3" s="98" t="s">
        <v>35</v>
      </c>
      <c r="F3" s="98" t="s">
        <v>36</v>
      </c>
      <c r="G3" s="98" t="s">
        <v>37</v>
      </c>
      <c r="H3" s="86" t="s">
        <v>38</v>
      </c>
      <c r="I3" s="98" t="s">
        <v>39</v>
      </c>
      <c r="J3" s="21" t="s">
        <v>32</v>
      </c>
      <c r="K3" s="6"/>
      <c r="L3" s="6"/>
      <c r="M3" s="6"/>
      <c r="N3" s="6"/>
    </row>
    <row r="4" spans="1:14" x14ac:dyDescent="0.2">
      <c r="A4" s="104" t="s">
        <v>40</v>
      </c>
      <c r="B4" s="104"/>
      <c r="C4" s="104"/>
      <c r="D4" s="101">
        <v>12</v>
      </c>
      <c r="E4" s="101">
        <v>15</v>
      </c>
      <c r="F4" s="101">
        <v>5</v>
      </c>
      <c r="G4" s="101">
        <v>3</v>
      </c>
      <c r="H4" s="90">
        <f>'Cost Summary'!B12</f>
        <v>30</v>
      </c>
      <c r="I4" s="101">
        <v>3</v>
      </c>
      <c r="J4" s="83">
        <f>SUM(D4:I4)</f>
        <v>68</v>
      </c>
      <c r="K4" s="7"/>
      <c r="L4" s="7"/>
      <c r="M4" s="7"/>
      <c r="N4" s="7"/>
    </row>
    <row r="5" spans="1:14" x14ac:dyDescent="0.2">
      <c r="A5" s="104" t="s">
        <v>41</v>
      </c>
      <c r="B5" s="104"/>
      <c r="C5" s="104"/>
      <c r="D5" s="101">
        <v>12</v>
      </c>
      <c r="E5" s="101">
        <v>18</v>
      </c>
      <c r="F5" s="101">
        <v>6</v>
      </c>
      <c r="G5" s="101">
        <v>3</v>
      </c>
      <c r="H5" s="90">
        <f>'Cost Summary'!B13</f>
        <v>3.4001104502752377</v>
      </c>
      <c r="I5" s="101">
        <v>2.8</v>
      </c>
      <c r="J5" s="83">
        <f>SUM(D5:I5)</f>
        <v>45.200110450275233</v>
      </c>
      <c r="K5" s="7"/>
      <c r="L5" s="7"/>
      <c r="M5" s="7"/>
      <c r="N5" s="7"/>
    </row>
    <row r="6" spans="1:14" x14ac:dyDescent="0.2">
      <c r="A6" s="7"/>
      <c r="B6" s="7"/>
      <c r="C6" s="7"/>
      <c r="D6" s="7"/>
      <c r="E6" s="7"/>
      <c r="F6" s="7"/>
      <c r="G6" s="7"/>
      <c r="H6" s="7"/>
      <c r="I6" s="7"/>
      <c r="J6" s="7"/>
      <c r="K6" s="7"/>
      <c r="L6" s="7"/>
      <c r="M6" s="7"/>
      <c r="N6" s="7"/>
    </row>
    <row r="7" spans="1:14" x14ac:dyDescent="0.2">
      <c r="A7" s="7"/>
      <c r="B7" s="7"/>
      <c r="C7" s="7"/>
      <c r="D7" s="7"/>
      <c r="E7" s="7"/>
      <c r="F7" s="7"/>
      <c r="G7" s="7"/>
      <c r="H7" s="7"/>
      <c r="I7" s="7"/>
      <c r="J7" s="7"/>
      <c r="K7" s="7"/>
      <c r="L7" s="7"/>
      <c r="M7" s="7"/>
      <c r="N7" s="7"/>
    </row>
    <row r="8" spans="1:14" x14ac:dyDescent="0.2">
      <c r="A8" s="7"/>
      <c r="B8" s="7"/>
      <c r="C8" s="7"/>
      <c r="D8" s="7"/>
      <c r="E8" s="7"/>
      <c r="F8" s="7"/>
      <c r="G8" s="7"/>
      <c r="H8" s="7"/>
      <c r="I8" s="7"/>
      <c r="J8" s="7"/>
      <c r="K8" s="7"/>
      <c r="L8" s="7"/>
      <c r="M8" s="7"/>
      <c r="N8" s="7"/>
    </row>
    <row r="9" spans="1:14" x14ac:dyDescent="0.2">
      <c r="A9" s="7"/>
      <c r="B9" s="7"/>
      <c r="C9" s="7"/>
      <c r="D9" s="7"/>
      <c r="E9" s="7"/>
      <c r="F9" s="7"/>
      <c r="G9" s="7"/>
      <c r="H9" s="7"/>
      <c r="I9" s="7"/>
      <c r="J9" s="7"/>
      <c r="K9" s="7"/>
      <c r="L9" s="7"/>
      <c r="M9" s="7"/>
      <c r="N9" s="7"/>
    </row>
    <row r="10" spans="1:14" x14ac:dyDescent="0.2">
      <c r="A10" s="7"/>
      <c r="B10" s="7"/>
      <c r="C10" s="7"/>
      <c r="D10" s="7"/>
      <c r="E10" s="7"/>
      <c r="F10" s="7"/>
      <c r="G10" s="7"/>
      <c r="H10" s="7"/>
      <c r="I10" s="7"/>
      <c r="J10" s="7"/>
      <c r="K10" s="7"/>
      <c r="L10" s="7"/>
      <c r="M10" s="7"/>
      <c r="N10" s="7"/>
    </row>
    <row r="11" spans="1:14" x14ac:dyDescent="0.2">
      <c r="A11" s="7"/>
      <c r="B11" s="7"/>
      <c r="C11" s="7"/>
      <c r="D11" s="7"/>
      <c r="E11" s="7"/>
      <c r="F11" s="7"/>
      <c r="G11" s="7"/>
      <c r="H11" s="7"/>
      <c r="I11" s="7"/>
      <c r="J11" s="7"/>
      <c r="K11" s="7"/>
      <c r="L11" s="7"/>
      <c r="M11" s="7"/>
      <c r="N11" s="7"/>
    </row>
    <row r="12" spans="1:14" x14ac:dyDescent="0.2">
      <c r="A12" s="7"/>
      <c r="B12" s="7"/>
      <c r="C12" s="7"/>
      <c r="D12" s="7"/>
      <c r="E12" s="7"/>
      <c r="F12" s="7"/>
      <c r="G12" s="7"/>
      <c r="H12" s="7"/>
      <c r="I12" s="7"/>
      <c r="J12" s="7"/>
      <c r="K12" s="7"/>
      <c r="L12" s="7"/>
      <c r="M12" s="7"/>
      <c r="N12" s="7"/>
    </row>
    <row r="13" spans="1:14" x14ac:dyDescent="0.2">
      <c r="A13" s="7"/>
      <c r="B13" s="7"/>
      <c r="C13" s="7"/>
      <c r="D13" s="7"/>
      <c r="E13" s="7"/>
      <c r="F13" s="7"/>
      <c r="G13" s="7"/>
      <c r="H13" s="7"/>
      <c r="I13" s="7"/>
      <c r="J13" s="7"/>
      <c r="K13" s="7"/>
      <c r="L13" s="7"/>
      <c r="M13" s="7"/>
      <c r="N13" s="7"/>
    </row>
    <row r="14" spans="1:14" x14ac:dyDescent="0.2">
      <c r="A14" s="7"/>
      <c r="B14" s="7"/>
      <c r="C14" s="7"/>
      <c r="D14" s="7"/>
      <c r="E14" s="7"/>
      <c r="F14" s="7"/>
      <c r="G14" s="7"/>
      <c r="H14" s="7"/>
      <c r="I14" s="7"/>
      <c r="J14" s="7"/>
      <c r="K14" s="7"/>
      <c r="L14" s="7"/>
      <c r="M14" s="7"/>
      <c r="N14" s="7"/>
    </row>
    <row r="15" spans="1:14" x14ac:dyDescent="0.2">
      <c r="A15" s="7"/>
      <c r="B15" s="7"/>
      <c r="C15" s="7"/>
      <c r="D15" s="7"/>
      <c r="E15" s="7"/>
      <c r="F15" s="7"/>
      <c r="G15" s="7"/>
      <c r="H15" s="7"/>
      <c r="I15" s="7"/>
      <c r="J15" s="7"/>
      <c r="K15" s="7"/>
      <c r="L15" s="7"/>
      <c r="M15" s="7"/>
      <c r="N15" s="7"/>
    </row>
    <row r="16" spans="1:14" x14ac:dyDescent="0.2">
      <c r="A16" s="7"/>
      <c r="B16" s="7"/>
      <c r="C16" s="7"/>
      <c r="D16" s="7"/>
      <c r="E16" s="7"/>
      <c r="F16" s="7"/>
      <c r="G16" s="7"/>
      <c r="H16" s="7"/>
      <c r="I16" s="7"/>
      <c r="J16" s="7"/>
      <c r="K16" s="7"/>
      <c r="L16" s="7"/>
      <c r="M16" s="7"/>
      <c r="N16" s="7"/>
    </row>
    <row r="17" spans="1:14" x14ac:dyDescent="0.2">
      <c r="A17" s="7"/>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H3" sqref="H3:H5"/>
    </sheetView>
  </sheetViews>
  <sheetFormatPr defaultColWidth="9.140625" defaultRowHeight="12.75" x14ac:dyDescent="0.2"/>
  <cols>
    <col min="1" max="9" width="9.140625" style="7"/>
    <col min="10" max="10" width="9.85546875" style="7" bestFit="1" customWidth="1"/>
    <col min="11" max="11" width="14.42578125" style="7" bestFit="1" customWidth="1"/>
    <col min="12" max="16384" width="9.140625" style="7"/>
  </cols>
  <sheetData>
    <row r="1" spans="1:14" ht="15.75" x14ac:dyDescent="0.25">
      <c r="A1" s="9" t="s">
        <v>0</v>
      </c>
      <c r="B1" s="8"/>
      <c r="C1" s="8"/>
      <c r="D1" s="8"/>
      <c r="E1" s="4"/>
      <c r="F1" s="4"/>
      <c r="G1" s="4"/>
      <c r="H1" s="4"/>
      <c r="I1" s="4"/>
    </row>
    <row r="2" spans="1:14" ht="15.75" x14ac:dyDescent="0.25">
      <c r="A2" s="4"/>
      <c r="B2" s="3"/>
      <c r="C2" s="3"/>
      <c r="D2" s="3"/>
      <c r="E2" s="3"/>
      <c r="F2" s="3"/>
      <c r="G2" s="3"/>
      <c r="H2" s="3"/>
      <c r="I2" s="3"/>
      <c r="J2" s="3"/>
    </row>
    <row r="3" spans="1:14" x14ac:dyDescent="0.2">
      <c r="A3" s="103"/>
      <c r="B3" s="103"/>
      <c r="C3" s="103"/>
      <c r="D3" s="98" t="s">
        <v>34</v>
      </c>
      <c r="E3" s="98" t="s">
        <v>35</v>
      </c>
      <c r="F3" s="98" t="s">
        <v>36</v>
      </c>
      <c r="G3" s="98" t="s">
        <v>37</v>
      </c>
      <c r="H3" s="86" t="s">
        <v>38</v>
      </c>
      <c r="I3" s="98" t="s">
        <v>39</v>
      </c>
      <c r="J3" s="21" t="s">
        <v>32</v>
      </c>
      <c r="K3" s="6"/>
      <c r="L3" s="6"/>
      <c r="M3" s="6"/>
      <c r="N3" s="6"/>
    </row>
    <row r="4" spans="1:14" x14ac:dyDescent="0.2">
      <c r="A4" s="104" t="s">
        <v>40</v>
      </c>
      <c r="B4" s="104"/>
      <c r="C4" s="104"/>
      <c r="D4" s="102">
        <v>16</v>
      </c>
      <c r="E4" s="102">
        <v>21</v>
      </c>
      <c r="F4" s="102">
        <v>6</v>
      </c>
      <c r="G4" s="102">
        <v>4</v>
      </c>
      <c r="H4" s="90">
        <f>'Cost Summary'!B12</f>
        <v>30</v>
      </c>
      <c r="I4" s="102">
        <v>3.5</v>
      </c>
      <c r="J4" s="83">
        <f>SUM(D4:I4)</f>
        <v>80.5</v>
      </c>
    </row>
    <row r="5" spans="1:14" x14ac:dyDescent="0.2">
      <c r="A5" s="104" t="s">
        <v>41</v>
      </c>
      <c r="B5" s="104"/>
      <c r="C5" s="104"/>
      <c r="D5" s="102">
        <v>14</v>
      </c>
      <c r="E5" s="102">
        <v>24</v>
      </c>
      <c r="F5" s="102">
        <v>7</v>
      </c>
      <c r="G5" s="102">
        <v>3.5</v>
      </c>
      <c r="H5" s="90">
        <f>'Cost Summary'!B13</f>
        <v>3.4001104502752377</v>
      </c>
      <c r="I5" s="102">
        <v>4</v>
      </c>
      <c r="J5" s="83">
        <f>SUM(D5:I5)</f>
        <v>55.900110450275236</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6"/>
  <sheetViews>
    <sheetView workbookViewId="0">
      <selection activeCell="F10" sqref="F10"/>
    </sheetView>
  </sheetViews>
  <sheetFormatPr defaultColWidth="9.140625" defaultRowHeight="12.75" x14ac:dyDescent="0.2"/>
  <cols>
    <col min="1" max="1" width="33.5703125" style="7" customWidth="1"/>
    <col min="2" max="2" width="19.7109375" style="7" customWidth="1"/>
    <col min="3" max="3" width="20.85546875" style="7" customWidth="1"/>
    <col min="4" max="4" width="20.28515625" style="7" customWidth="1"/>
    <col min="5" max="6" width="22.85546875" style="7" customWidth="1"/>
    <col min="7" max="7" width="18.140625" style="7" customWidth="1"/>
    <col min="8" max="8" width="20.28515625" style="7" customWidth="1"/>
    <col min="9" max="9" width="9.140625" style="7"/>
    <col min="10" max="10" width="27.85546875" style="7" customWidth="1"/>
    <col min="11" max="11" width="14" style="7" bestFit="1" customWidth="1"/>
    <col min="12" max="12" width="15" style="7" bestFit="1" customWidth="1"/>
    <col min="13" max="13" width="18.42578125" style="7" bestFit="1" customWidth="1"/>
    <col min="14" max="14" width="24.5703125" style="7" customWidth="1"/>
    <col min="15" max="15" width="19.28515625" style="7" customWidth="1"/>
    <col min="16" max="16384" width="9.140625" style="7"/>
  </cols>
  <sheetData>
    <row r="1" spans="1:13" ht="34.5" customHeight="1" thickBot="1" x14ac:dyDescent="0.25">
      <c r="A1" s="105"/>
      <c r="B1" s="29"/>
      <c r="C1" s="30" t="s">
        <v>14</v>
      </c>
      <c r="D1" s="107" t="s">
        <v>15</v>
      </c>
      <c r="E1" s="108"/>
      <c r="F1" s="31"/>
      <c r="G1" s="32"/>
      <c r="H1" s="33" t="s">
        <v>16</v>
      </c>
    </row>
    <row r="2" spans="1:13" ht="39" customHeight="1" thickBot="1" x14ac:dyDescent="0.25">
      <c r="A2" s="106"/>
      <c r="B2" s="34" t="s">
        <v>17</v>
      </c>
      <c r="C2" s="35" t="s">
        <v>18</v>
      </c>
      <c r="D2" s="36" t="s">
        <v>19</v>
      </c>
      <c r="E2" s="37" t="s">
        <v>20</v>
      </c>
      <c r="F2" s="38" t="s">
        <v>42</v>
      </c>
      <c r="G2" s="39" t="s">
        <v>21</v>
      </c>
      <c r="H2" s="40" t="s">
        <v>22</v>
      </c>
      <c r="J2" s="41" t="s">
        <v>23</v>
      </c>
    </row>
    <row r="3" spans="1:13" ht="15" x14ac:dyDescent="0.2">
      <c r="A3" s="42" t="str">
        <f>'Evaluator 5'!A4:C4</f>
        <v>CMC</v>
      </c>
      <c r="B3" s="43">
        <f>J3*D3</f>
        <v>9819</v>
      </c>
      <c r="C3" s="44">
        <v>1000</v>
      </c>
      <c r="D3" s="45">
        <v>0.02</v>
      </c>
      <c r="E3" s="44">
        <v>13862</v>
      </c>
      <c r="F3" s="44">
        <f>E3*F6</f>
        <v>41586</v>
      </c>
      <c r="G3" s="46">
        <v>16645</v>
      </c>
      <c r="H3" s="47">
        <f>B3+C3+F3+G3</f>
        <v>69050</v>
      </c>
      <c r="J3" s="48">
        <f>(C6-(F3+G3)-C3)/(D3+1)</f>
        <v>490950</v>
      </c>
      <c r="K3" s="49"/>
      <c r="L3" s="49"/>
      <c r="M3" s="49"/>
    </row>
    <row r="4" spans="1:13" ht="15" x14ac:dyDescent="0.2">
      <c r="A4" s="42" t="str">
        <f>'Evaluator 5'!A5:C5</f>
        <v>Construction Managers of Southeast Texas</v>
      </c>
      <c r="B4" s="43">
        <f>J4*D4</f>
        <v>12419.079113616484</v>
      </c>
      <c r="C4" s="50">
        <v>0</v>
      </c>
      <c r="D4" s="51">
        <v>2.8899999999999999E-2</v>
      </c>
      <c r="E4" s="50">
        <v>34985</v>
      </c>
      <c r="F4" s="44">
        <f>E4*F6</f>
        <v>104955</v>
      </c>
      <c r="G4" s="52">
        <v>12900</v>
      </c>
      <c r="H4" s="47">
        <f t="shared" ref="H4" si="0">B4+C4+F4+G4</f>
        <v>130274.07911361649</v>
      </c>
      <c r="J4" s="53">
        <f>(C6-(F4+G4)-C4)/(D4+1)</f>
        <v>429725.92088638357</v>
      </c>
      <c r="K4" s="49"/>
      <c r="L4" s="49"/>
      <c r="M4" s="49"/>
    </row>
    <row r="5" spans="1:13" ht="13.5" thickBot="1" x14ac:dyDescent="0.25">
      <c r="A5" s="54"/>
      <c r="B5" s="54"/>
      <c r="C5" s="55"/>
      <c r="D5" s="55"/>
      <c r="E5" s="55"/>
      <c r="F5" s="55"/>
      <c r="G5" s="55"/>
      <c r="H5" s="55"/>
    </row>
    <row r="6" spans="1:13" ht="15.75" thickBot="1" x14ac:dyDescent="0.25">
      <c r="A6" s="54"/>
      <c r="B6" s="56" t="s">
        <v>24</v>
      </c>
      <c r="C6" s="57">
        <v>560000</v>
      </c>
      <c r="E6" s="58" t="s">
        <v>25</v>
      </c>
      <c r="F6" s="84">
        <v>3</v>
      </c>
      <c r="G6" s="58" t="s">
        <v>26</v>
      </c>
      <c r="H6" s="59">
        <f>MIN(H3:H4)</f>
        <v>69050</v>
      </c>
    </row>
    <row r="7" spans="1:13" x14ac:dyDescent="0.2">
      <c r="B7" s="60"/>
    </row>
    <row r="8" spans="1:13" x14ac:dyDescent="0.2">
      <c r="A8" s="54"/>
      <c r="B8" s="61"/>
      <c r="C8" s="61"/>
      <c r="D8" s="54"/>
      <c r="E8" s="54"/>
      <c r="F8" s="54"/>
      <c r="G8" s="54"/>
    </row>
    <row r="9" spans="1:13" ht="15.75" thickBot="1" x14ac:dyDescent="0.3">
      <c r="A9" s="62" t="s">
        <v>27</v>
      </c>
      <c r="B9" s="62" t="s">
        <v>28</v>
      </c>
      <c r="C9" s="62"/>
      <c r="D9" s="62"/>
      <c r="E9" s="62"/>
      <c r="F9" s="62"/>
      <c r="G9" s="62"/>
      <c r="H9" s="62"/>
    </row>
    <row r="10" spans="1:13" ht="21" thickBot="1" x14ac:dyDescent="0.25">
      <c r="A10" s="109" t="s">
        <v>29</v>
      </c>
      <c r="B10" s="110"/>
      <c r="C10" s="110"/>
      <c r="D10" s="110"/>
      <c r="E10" s="111"/>
      <c r="F10" s="63"/>
      <c r="G10" s="54"/>
      <c r="H10" s="64"/>
      <c r="I10" s="64"/>
      <c r="J10" s="64"/>
      <c r="K10" s="65"/>
      <c r="M10" s="64"/>
    </row>
    <row r="11" spans="1:13" ht="13.5" thickBot="1" x14ac:dyDescent="0.25">
      <c r="A11" s="66"/>
      <c r="B11" s="67" t="s">
        <v>11</v>
      </c>
      <c r="C11" s="68" t="s">
        <v>9</v>
      </c>
      <c r="D11" s="69" t="s">
        <v>30</v>
      </c>
      <c r="E11" s="69" t="s">
        <v>31</v>
      </c>
      <c r="F11" s="70"/>
      <c r="G11" s="71"/>
      <c r="H11" s="72"/>
      <c r="I11" s="65"/>
      <c r="J11" s="65"/>
      <c r="K11" s="65"/>
      <c r="L11" s="72"/>
      <c r="M11" s="65"/>
    </row>
    <row r="12" spans="1:13" ht="15" x14ac:dyDescent="0.2">
      <c r="A12" s="73" t="str">
        <f>A3</f>
        <v>CMC</v>
      </c>
      <c r="B12" s="74">
        <f>((1-(H3-H6)/H6)*30)</f>
        <v>30</v>
      </c>
      <c r="C12" s="75">
        <f>RANK(B12,$B$12:$B$13,0)</f>
        <v>1</v>
      </c>
      <c r="D12" s="76">
        <f>$H$6-H3</f>
        <v>0</v>
      </c>
      <c r="E12" s="77">
        <f>(-D12/$H$6)</f>
        <v>0</v>
      </c>
      <c r="F12" s="78"/>
      <c r="G12" s="79"/>
      <c r="H12" s="65"/>
      <c r="I12" s="64"/>
      <c r="J12" s="64"/>
      <c r="K12" s="64"/>
      <c r="L12" s="72"/>
      <c r="M12" s="64"/>
    </row>
    <row r="13" spans="1:13" ht="15" x14ac:dyDescent="0.2">
      <c r="A13" s="73" t="str">
        <f>A4</f>
        <v>Construction Managers of Southeast Texas</v>
      </c>
      <c r="B13" s="80">
        <f>((1-(H4-H6)/H6)*30)</f>
        <v>3.4001104502752377</v>
      </c>
      <c r="C13" s="75">
        <f>RANK(B13,$B$12:$B$13,0)</f>
        <v>2</v>
      </c>
      <c r="D13" s="76">
        <f>$H$6-H4</f>
        <v>-61224.079113616492</v>
      </c>
      <c r="E13" s="77">
        <f>(-D13/$H$6)</f>
        <v>0.88666298499082541</v>
      </c>
      <c r="F13" s="78"/>
      <c r="G13" s="79"/>
      <c r="H13" s="65"/>
      <c r="I13" s="64"/>
      <c r="J13" s="64"/>
      <c r="K13" s="64"/>
      <c r="L13" s="72"/>
      <c r="M13" s="64"/>
    </row>
    <row r="14" spans="1:13" x14ac:dyDescent="0.2">
      <c r="H14" s="64"/>
      <c r="I14" s="64"/>
      <c r="J14" s="64"/>
      <c r="K14" s="64"/>
      <c r="L14" s="64"/>
      <c r="M14" s="64"/>
    </row>
    <row r="15" spans="1:13" x14ac:dyDescent="0.2">
      <c r="H15" s="64"/>
      <c r="I15" s="64"/>
      <c r="J15" s="64"/>
      <c r="K15" s="64"/>
      <c r="L15" s="64"/>
      <c r="M15" s="64"/>
    </row>
    <row r="16" spans="1:13" ht="135.75" customHeight="1" x14ac:dyDescent="0.2">
      <c r="F16" s="112" t="s">
        <v>43</v>
      </c>
      <c r="G16" s="113"/>
      <c r="H16" s="81"/>
      <c r="I16" s="64"/>
      <c r="J16" s="82"/>
      <c r="K16" s="82"/>
      <c r="L16" s="82"/>
      <c r="M16" s="82"/>
    </row>
  </sheetData>
  <mergeCells count="4">
    <mergeCell ref="A1:A2"/>
    <mergeCell ref="D1:E1"/>
    <mergeCell ref="A10:E10"/>
    <mergeCell ref="F16:G16"/>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C14" sqref="C14"/>
    </sheetView>
  </sheetViews>
  <sheetFormatPr defaultColWidth="9.140625" defaultRowHeight="15" x14ac:dyDescent="0.2"/>
  <cols>
    <col min="1" max="1" width="33" style="12" customWidth="1"/>
    <col min="2" max="3" width="7" style="12" bestFit="1" customWidth="1"/>
    <col min="4" max="6" width="7.7109375" style="12" customWidth="1"/>
    <col min="7" max="7" width="8.85546875" style="12" customWidth="1"/>
    <col min="8" max="8" width="7.5703125" style="12" customWidth="1"/>
    <col min="9" max="9" width="8.28515625" style="12" customWidth="1"/>
    <col min="10" max="13" width="4.140625" style="12" bestFit="1" customWidth="1"/>
    <col min="14" max="14" width="4.140625" style="12" customWidth="1"/>
    <col min="15" max="15" width="7.140625" style="12" bestFit="1" customWidth="1"/>
    <col min="16" max="16384" width="9.140625" style="12"/>
  </cols>
  <sheetData>
    <row r="1" spans="1:16" ht="15.75" x14ac:dyDescent="0.25">
      <c r="A1" s="10" t="s">
        <v>6</v>
      </c>
      <c r="B1" s="11"/>
      <c r="C1" s="10"/>
      <c r="D1" s="10"/>
      <c r="E1" s="10"/>
      <c r="F1" s="10"/>
      <c r="G1" s="10"/>
      <c r="H1" s="10"/>
    </row>
    <row r="2" spans="1:16" ht="6" customHeight="1" x14ac:dyDescent="0.25">
      <c r="A2" s="10"/>
      <c r="B2" s="11"/>
      <c r="C2" s="10"/>
      <c r="D2" s="10"/>
      <c r="E2" s="10"/>
      <c r="F2" s="10"/>
      <c r="G2" s="10"/>
      <c r="H2" s="10"/>
    </row>
    <row r="3" spans="1:16" ht="15.75" x14ac:dyDescent="0.25">
      <c r="A3" s="114" t="s">
        <v>33</v>
      </c>
      <c r="B3" s="114"/>
      <c r="C3" s="114"/>
      <c r="D3" s="114"/>
      <c r="E3" s="114"/>
      <c r="F3" s="114"/>
      <c r="G3" s="114"/>
      <c r="H3" s="114"/>
    </row>
    <row r="4" spans="1:16" x14ac:dyDescent="0.2">
      <c r="A4" s="11"/>
      <c r="B4" s="11"/>
      <c r="C4" s="11"/>
      <c r="D4" s="11"/>
      <c r="E4" s="11"/>
      <c r="F4" s="11"/>
      <c r="G4" s="13"/>
      <c r="H4" s="13"/>
    </row>
    <row r="5" spans="1:16" ht="15.75" x14ac:dyDescent="0.25">
      <c r="G5" s="24" t="s">
        <v>12</v>
      </c>
      <c r="H5" s="14"/>
      <c r="I5" s="24"/>
      <c r="J5" s="14"/>
      <c r="O5" s="115" t="s">
        <v>9</v>
      </c>
      <c r="P5" s="115"/>
    </row>
    <row r="6" spans="1:16" s="17" customFormat="1" ht="135" customHeight="1" x14ac:dyDescent="0.2">
      <c r="A6" s="15"/>
      <c r="B6" s="16" t="s">
        <v>1</v>
      </c>
      <c r="C6" s="16" t="s">
        <v>2</v>
      </c>
      <c r="D6" s="16" t="s">
        <v>3</v>
      </c>
      <c r="E6" s="16" t="s">
        <v>4</v>
      </c>
      <c r="F6" s="16" t="s">
        <v>5</v>
      </c>
      <c r="G6" s="26" t="s">
        <v>10</v>
      </c>
      <c r="I6" s="12"/>
      <c r="J6" s="16" t="str">
        <f>B6</f>
        <v>Evaluator 1</v>
      </c>
      <c r="K6" s="16" t="str">
        <f>C6</f>
        <v>Evaluator 2</v>
      </c>
      <c r="L6" s="16" t="str">
        <f>D6</f>
        <v>Evaluator 3</v>
      </c>
      <c r="M6" s="16" t="str">
        <f>E6</f>
        <v>Evaluator 4</v>
      </c>
      <c r="N6" s="16" t="str">
        <f>F6</f>
        <v>Evaluator 5</v>
      </c>
      <c r="O6" s="26" t="s">
        <v>13</v>
      </c>
      <c r="P6" s="22" t="s">
        <v>8</v>
      </c>
    </row>
    <row r="7" spans="1:16" s="87" customFormat="1" ht="16.5" customHeight="1" x14ac:dyDescent="0.2">
      <c r="A7" s="95" t="str">
        <f>'Evaluator 1'!A4:C4</f>
        <v>CMC</v>
      </c>
      <c r="B7" s="92">
        <f>'Evaluator 1'!J4</f>
        <v>82.699999999999989</v>
      </c>
      <c r="C7" s="92">
        <f>'Evaluator 2'!J4</f>
        <v>70</v>
      </c>
      <c r="D7" s="92">
        <f>'Evaluator 3'!J4</f>
        <v>85.300000000000011</v>
      </c>
      <c r="E7" s="92">
        <f>'Evaluator 4'!J4</f>
        <v>68</v>
      </c>
      <c r="F7" s="92">
        <f>'Evaluator 5'!J4</f>
        <v>80.5</v>
      </c>
      <c r="G7" s="89">
        <f>AVERAGE(B7:F7)</f>
        <v>77.3</v>
      </c>
      <c r="H7" s="93"/>
      <c r="I7" s="93"/>
      <c r="J7" s="91">
        <f>RANK(B7,$B$7:$B$8,0)</f>
        <v>1</v>
      </c>
      <c r="K7" s="91">
        <f>RANK(C7,$C$7:$C$8,0)</f>
        <v>1</v>
      </c>
      <c r="L7" s="91">
        <f>RANK(D7,$D$7:$D$8,0)</f>
        <v>1</v>
      </c>
      <c r="M7" s="91">
        <f>RANK(E7,$E$7:$E$8,0)</f>
        <v>1</v>
      </c>
      <c r="N7" s="91">
        <f>RANK(F7,$F$7:$F$8,0)</f>
        <v>1</v>
      </c>
      <c r="O7" s="88">
        <f>AVERAGE(J7:N7)</f>
        <v>1</v>
      </c>
      <c r="P7" s="88">
        <f>RANK(O7,$O$7:$O$8,1)</f>
        <v>1</v>
      </c>
    </row>
    <row r="8" spans="1:16" ht="16.5" customHeight="1" x14ac:dyDescent="0.2">
      <c r="A8" s="19" t="str">
        <f>'Evaluator 1'!A5:C5</f>
        <v>Construction Managers of Southeast Texas</v>
      </c>
      <c r="B8" s="85">
        <f>'Evaluator 1'!J5</f>
        <v>60.300110450275234</v>
      </c>
      <c r="C8" s="85">
        <f>'Evaluator 2'!J5</f>
        <v>45.400110450275236</v>
      </c>
      <c r="D8" s="85">
        <f>'Evaluator 3'!J5</f>
        <v>58.600110450275238</v>
      </c>
      <c r="E8" s="85">
        <f>'Evaluator 4'!J5</f>
        <v>45.200110450275233</v>
      </c>
      <c r="F8" s="85">
        <f>'Evaluator 5'!J5</f>
        <v>55.900110450275236</v>
      </c>
      <c r="G8" s="27">
        <f>AVERAGE(B8:F8)</f>
        <v>53.080110450275242</v>
      </c>
      <c r="H8" s="25"/>
      <c r="I8" s="25"/>
      <c r="J8" s="18">
        <f>RANK(B8,$B$7:$B$8,0)</f>
        <v>2</v>
      </c>
      <c r="K8" s="18">
        <f>RANK(C8,$C$7:$C$8,0)</f>
        <v>2</v>
      </c>
      <c r="L8" s="18">
        <f>RANK(D8,$D$7:$D$8,0)</f>
        <v>2</v>
      </c>
      <c r="M8" s="18">
        <f>RANK(E8,$E$7:$E$8,0)</f>
        <v>2</v>
      </c>
      <c r="N8" s="18">
        <f>RANK(F8,$F$7:$F$8,0)</f>
        <v>2</v>
      </c>
      <c r="O8" s="28">
        <f>AVERAGE(J8:N8)</f>
        <v>2</v>
      </c>
      <c r="P8" s="94">
        <f>RANK(O8,$O$7:$O$8,1)</f>
        <v>2</v>
      </c>
    </row>
    <row r="9" spans="1:16" x14ac:dyDescent="0.2">
      <c r="I9" s="23"/>
    </row>
    <row r="14" spans="1:16" x14ac:dyDescent="0.2">
      <c r="A14" s="20" t="s">
        <v>7</v>
      </c>
    </row>
    <row r="15" spans="1:16" x14ac:dyDescent="0.2">
      <c r="A15" s="20"/>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tabSelected="1" zoomScaleNormal="100" workbookViewId="0">
      <selection activeCell="A15" sqref="A15:XFD15"/>
    </sheetView>
  </sheetViews>
  <sheetFormatPr defaultRowHeight="12.75" x14ac:dyDescent="0.2"/>
  <cols>
    <col min="1" max="1" width="24" style="118" customWidth="1"/>
    <col min="2" max="19" width="9.5703125" style="118" customWidth="1"/>
    <col min="20" max="16384" width="9.140625" style="118"/>
  </cols>
  <sheetData>
    <row r="1" spans="1:19" ht="15.75" customHeight="1" x14ac:dyDescent="0.25">
      <c r="A1" s="116" t="s">
        <v>44</v>
      </c>
      <c r="B1" s="116"/>
      <c r="C1" s="116"/>
      <c r="D1" s="116"/>
      <c r="E1" s="116"/>
      <c r="F1" s="116"/>
      <c r="G1" s="116"/>
      <c r="H1" s="116"/>
      <c r="I1" s="116"/>
      <c r="J1" s="117"/>
    </row>
    <row r="2" spans="1:19" ht="15.75" x14ac:dyDescent="0.25">
      <c r="A2" s="119" t="s">
        <v>33</v>
      </c>
      <c r="B2" s="119"/>
      <c r="C2" s="119"/>
      <c r="D2" s="119"/>
      <c r="E2" s="119"/>
      <c r="F2" s="119"/>
      <c r="G2" s="119"/>
      <c r="H2" s="119"/>
      <c r="I2" s="119"/>
      <c r="J2" s="120"/>
    </row>
    <row r="3" spans="1:19" x14ac:dyDescent="0.2">
      <c r="A3" s="121" t="s">
        <v>45</v>
      </c>
      <c r="B3" s="122"/>
      <c r="C3" s="122"/>
      <c r="D3" s="122"/>
    </row>
    <row r="4" spans="1:19" ht="15" customHeight="1" x14ac:dyDescent="0.2">
      <c r="A4" s="121" t="s">
        <v>46</v>
      </c>
      <c r="B4" s="123" t="s">
        <v>47</v>
      </c>
      <c r="C4" s="123"/>
      <c r="D4" s="123"/>
      <c r="E4" s="124"/>
    </row>
    <row r="5" spans="1:19" ht="20.25" customHeight="1" x14ac:dyDescent="0.25">
      <c r="A5" s="125" t="s">
        <v>48</v>
      </c>
      <c r="B5" s="125"/>
      <c r="C5" s="126"/>
      <c r="D5" s="126"/>
      <c r="E5" s="126"/>
      <c r="F5" s="126"/>
      <c r="G5" s="126"/>
      <c r="H5" s="127"/>
      <c r="I5" s="127"/>
    </row>
    <row r="6" spans="1:19" ht="24.75" customHeight="1" thickBot="1" x14ac:dyDescent="0.25">
      <c r="A6" s="128"/>
      <c r="B6" s="129" t="s">
        <v>49</v>
      </c>
      <c r="C6" s="129"/>
      <c r="D6" s="129"/>
      <c r="E6" s="129"/>
      <c r="F6" s="129"/>
      <c r="G6" s="129"/>
      <c r="H6" s="129"/>
      <c r="I6" s="129"/>
    </row>
    <row r="7" spans="1:19" ht="15" customHeight="1" x14ac:dyDescent="0.25">
      <c r="B7" s="130"/>
    </row>
    <row r="8" spans="1:19" ht="15" customHeight="1" x14ac:dyDescent="0.25">
      <c r="B8" s="130"/>
    </row>
    <row r="9" spans="1:19" ht="15" customHeight="1" x14ac:dyDescent="0.25">
      <c r="B9" s="130"/>
    </row>
    <row r="10" spans="1:19" ht="15" customHeight="1" x14ac:dyDescent="0.2"/>
    <row r="11" spans="1:19" ht="11.25" customHeight="1" thickBot="1" x14ac:dyDescent="0.25"/>
    <row r="12" spans="1:19" s="131" customFormat="1" ht="13.5" thickBot="1" x14ac:dyDescent="0.25">
      <c r="B12" s="132" t="s">
        <v>34</v>
      </c>
      <c r="C12" s="133"/>
      <c r="D12" s="134"/>
      <c r="E12" s="132" t="s">
        <v>35</v>
      </c>
      <c r="F12" s="133"/>
      <c r="G12" s="134"/>
      <c r="H12" s="132" t="s">
        <v>36</v>
      </c>
      <c r="I12" s="133"/>
      <c r="J12" s="134"/>
      <c r="K12" s="132" t="s">
        <v>37</v>
      </c>
      <c r="L12" s="133"/>
      <c r="M12" s="134"/>
      <c r="N12" s="132" t="s">
        <v>38</v>
      </c>
      <c r="O12" s="133"/>
      <c r="P12" s="134"/>
      <c r="Q12" s="132" t="s">
        <v>39</v>
      </c>
      <c r="R12" s="133"/>
      <c r="S12" s="134"/>
    </row>
    <row r="13" spans="1:19" s="131" customFormat="1" ht="76.5" customHeight="1" x14ac:dyDescent="0.2">
      <c r="B13" s="135" t="s">
        <v>50</v>
      </c>
      <c r="C13" s="136"/>
      <c r="D13" s="137"/>
      <c r="E13" s="135" t="s">
        <v>51</v>
      </c>
      <c r="F13" s="136"/>
      <c r="G13" s="137"/>
      <c r="H13" s="135" t="s">
        <v>52</v>
      </c>
      <c r="I13" s="136"/>
      <c r="J13" s="137"/>
      <c r="K13" s="135" t="s">
        <v>53</v>
      </c>
      <c r="L13" s="136"/>
      <c r="M13" s="137"/>
      <c r="N13" s="138" t="s">
        <v>54</v>
      </c>
      <c r="O13" s="139"/>
      <c r="P13" s="140"/>
      <c r="Q13" s="135" t="s">
        <v>55</v>
      </c>
      <c r="R13" s="136"/>
      <c r="S13" s="137"/>
    </row>
    <row r="14" spans="1:19" s="145" customFormat="1" ht="11.25" customHeight="1" x14ac:dyDescent="0.2">
      <c r="A14" s="141"/>
      <c r="B14" s="142" t="s">
        <v>56</v>
      </c>
      <c r="C14" s="143"/>
      <c r="D14" s="144"/>
      <c r="E14" s="142" t="s">
        <v>56</v>
      </c>
      <c r="F14" s="143"/>
      <c r="G14" s="144"/>
      <c r="H14" s="142" t="s">
        <v>56</v>
      </c>
      <c r="I14" s="143"/>
      <c r="J14" s="144"/>
      <c r="K14" s="142" t="s">
        <v>56</v>
      </c>
      <c r="L14" s="143"/>
      <c r="M14" s="144"/>
      <c r="N14" s="142" t="s">
        <v>56</v>
      </c>
      <c r="O14" s="143"/>
      <c r="P14" s="144"/>
      <c r="Q14" s="142" t="s">
        <v>56</v>
      </c>
      <c r="R14" s="143"/>
      <c r="S14" s="144"/>
    </row>
    <row r="15" spans="1:19" s="145" customFormat="1" ht="26.25" customHeight="1" x14ac:dyDescent="0.2">
      <c r="A15" s="146" t="s">
        <v>40</v>
      </c>
      <c r="B15" s="147"/>
      <c r="C15" s="148"/>
      <c r="D15" s="149"/>
      <c r="E15" s="147"/>
      <c r="F15" s="148"/>
      <c r="G15" s="149"/>
      <c r="H15" s="147"/>
      <c r="I15" s="148"/>
      <c r="J15" s="149"/>
      <c r="K15" s="147"/>
      <c r="L15" s="148"/>
      <c r="M15" s="149"/>
      <c r="N15" s="150"/>
      <c r="O15" s="151"/>
      <c r="P15" s="152"/>
      <c r="Q15" s="147"/>
      <c r="R15" s="148"/>
      <c r="S15" s="149"/>
    </row>
    <row r="16" spans="1:19" s="145" customFormat="1" ht="26.25" customHeight="1" x14ac:dyDescent="0.2">
      <c r="A16" s="153" t="s">
        <v>41</v>
      </c>
      <c r="B16" s="154"/>
      <c r="C16" s="155"/>
      <c r="D16" s="156"/>
      <c r="E16" s="154"/>
      <c r="F16" s="155"/>
      <c r="G16" s="156"/>
      <c r="H16" s="154"/>
      <c r="I16" s="155"/>
      <c r="J16" s="156"/>
      <c r="K16" s="154"/>
      <c r="L16" s="155"/>
      <c r="M16" s="156"/>
      <c r="N16" s="157"/>
      <c r="O16" s="158"/>
      <c r="P16" s="159"/>
      <c r="Q16" s="154"/>
      <c r="R16" s="155"/>
      <c r="S16" s="156"/>
    </row>
    <row r="17" spans="1:19" s="161" customFormat="1" ht="7.5" customHeight="1" x14ac:dyDescent="0.2">
      <c r="A17" s="160"/>
      <c r="B17" s="160"/>
      <c r="C17" s="160"/>
      <c r="D17" s="160"/>
      <c r="E17" s="160"/>
      <c r="F17" s="160"/>
      <c r="G17" s="160"/>
      <c r="H17" s="160"/>
      <c r="I17" s="160"/>
      <c r="J17" s="160"/>
      <c r="K17" s="160"/>
      <c r="L17" s="160"/>
      <c r="M17" s="160"/>
      <c r="N17" s="160"/>
      <c r="O17" s="160"/>
      <c r="P17" s="160"/>
      <c r="Q17" s="160"/>
      <c r="R17" s="160"/>
      <c r="S17" s="160"/>
    </row>
    <row r="18" spans="1:19" s="162" customFormat="1" ht="6.75" customHeight="1" x14ac:dyDescent="0.2"/>
    <row r="20" spans="1:19" x14ac:dyDescent="0.2">
      <c r="A20" s="163"/>
      <c r="G20" s="164"/>
      <c r="H20" s="164"/>
    </row>
    <row r="21" spans="1:19" x14ac:dyDescent="0.2">
      <c r="A21" s="165" t="s">
        <v>57</v>
      </c>
      <c r="G21" s="164"/>
      <c r="H21" s="164"/>
      <c r="I21" s="164"/>
      <c r="J21" s="164"/>
    </row>
    <row r="22" spans="1:19" x14ac:dyDescent="0.2">
      <c r="A22" s="166"/>
      <c r="B22" s="167"/>
      <c r="C22" s="166"/>
      <c r="D22" s="166"/>
      <c r="E22" s="166"/>
      <c r="F22" s="166"/>
      <c r="H22" s="164"/>
      <c r="I22" s="164"/>
      <c r="J22" s="164"/>
    </row>
    <row r="23" spans="1:19" x14ac:dyDescent="0.2">
      <c r="A23" s="166"/>
      <c r="B23" s="166"/>
      <c r="C23" s="166"/>
      <c r="D23" s="166"/>
      <c r="E23" s="166"/>
      <c r="F23" s="166"/>
      <c r="H23" s="164"/>
      <c r="I23" s="164"/>
      <c r="J23" s="164"/>
    </row>
    <row r="24" spans="1:19" x14ac:dyDescent="0.2">
      <c r="A24" s="166"/>
      <c r="B24" s="167"/>
      <c r="C24" s="166"/>
      <c r="D24" s="166"/>
      <c r="E24" s="166"/>
      <c r="F24" s="166"/>
      <c r="H24" s="164"/>
      <c r="I24" s="164"/>
      <c r="J24" s="164"/>
    </row>
    <row r="25" spans="1:19" x14ac:dyDescent="0.2">
      <c r="A25" s="166"/>
      <c r="B25" s="167"/>
      <c r="C25" s="166"/>
      <c r="D25" s="166"/>
      <c r="E25" s="166"/>
      <c r="F25" s="166"/>
      <c r="H25" s="164"/>
      <c r="I25" s="164"/>
      <c r="J25" s="164"/>
    </row>
    <row r="26" spans="1:19" x14ac:dyDescent="0.2">
      <c r="A26" s="166"/>
      <c r="B26" s="167"/>
      <c r="C26" s="166"/>
      <c r="D26" s="166"/>
      <c r="E26" s="166"/>
      <c r="F26" s="166"/>
      <c r="H26" s="164"/>
      <c r="I26" s="164"/>
      <c r="J26" s="164"/>
    </row>
    <row r="27" spans="1:19" x14ac:dyDescent="0.2">
      <c r="I27" s="164"/>
      <c r="J27" s="164"/>
      <c r="K27" s="164"/>
      <c r="L27" s="164"/>
    </row>
    <row r="28" spans="1:19" x14ac:dyDescent="0.2">
      <c r="I28" s="164"/>
      <c r="J28" s="164"/>
      <c r="K28" s="164"/>
      <c r="L28" s="164"/>
      <c r="M28" s="164"/>
    </row>
    <row r="29" spans="1:19" x14ac:dyDescent="0.2">
      <c r="L29" s="164"/>
      <c r="M29" s="164"/>
    </row>
    <row r="30" spans="1:19" x14ac:dyDescent="0.2">
      <c r="L30" s="164"/>
      <c r="M30" s="164"/>
    </row>
    <row r="31" spans="1:19" x14ac:dyDescent="0.2">
      <c r="L31" s="164"/>
      <c r="M31" s="164"/>
    </row>
    <row r="32" spans="1:19" x14ac:dyDescent="0.2">
      <c r="L32" s="164"/>
      <c r="M32" s="164"/>
    </row>
    <row r="45" spans="1:1" x14ac:dyDescent="0.2">
      <c r="A45" s="168" t="s">
        <v>58</v>
      </c>
    </row>
  </sheetData>
  <mergeCells count="36">
    <mergeCell ref="B16:D16"/>
    <mergeCell ref="E16:G16"/>
    <mergeCell ref="H16:J16"/>
    <mergeCell ref="K16:M16"/>
    <mergeCell ref="N16:P16"/>
    <mergeCell ref="Q16:S16"/>
    <mergeCell ref="B15:D15"/>
    <mergeCell ref="E15:G15"/>
    <mergeCell ref="H15:J15"/>
    <mergeCell ref="K15:M15"/>
    <mergeCell ref="N15:P15"/>
    <mergeCell ref="Q15:S15"/>
    <mergeCell ref="B14:D14"/>
    <mergeCell ref="E14:G14"/>
    <mergeCell ref="H14:J14"/>
    <mergeCell ref="K14:M14"/>
    <mergeCell ref="N14:P14"/>
    <mergeCell ref="Q14:S14"/>
    <mergeCell ref="B13:D13"/>
    <mergeCell ref="E13:G13"/>
    <mergeCell ref="H13:J13"/>
    <mergeCell ref="K13:M13"/>
    <mergeCell ref="N13:P13"/>
    <mergeCell ref="Q13:S13"/>
    <mergeCell ref="B12:D12"/>
    <mergeCell ref="E12:G12"/>
    <mergeCell ref="H12:J12"/>
    <mergeCell ref="K12:M12"/>
    <mergeCell ref="N12:P12"/>
    <mergeCell ref="Q12:S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Cost Summary</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2021-07-15T21:18:46Z</dcterms:modified>
</cp:coreProperties>
</file>