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_New\Contracts Reporting\FY2021\04_Open Record Evaluations\"/>
    </mc:Choice>
  </mc:AlternateContent>
  <bookViews>
    <workbookView xWindow="0" yWindow="0" windowWidth="20490" windowHeight="7755" tabRatio="722" activeTab="8"/>
  </bookViews>
  <sheets>
    <sheet name="Evaluator 1" sheetId="2" r:id="rId1"/>
    <sheet name="Evaluator 2" sheetId="3" r:id="rId2"/>
    <sheet name="Evaluator 3" sheetId="5" r:id="rId3"/>
    <sheet name="Evaluator 4" sheetId="9" r:id="rId4"/>
    <sheet name="Evaluator 5" sheetId="10" r:id="rId5"/>
    <sheet name="HUB" sheetId="14" r:id="rId6"/>
    <sheet name="Price Calculation" sheetId="16" r:id="rId7"/>
    <sheet name="Summary" sheetId="1" r:id="rId8"/>
    <sheet name="Evaluation" sheetId="17" r:id="rId9"/>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xlnm._FilterDatabase" localSheetId="6" hidden="1">'Price Calculation'!$T$6:$Y$19</definedName>
    <definedName name="_xlnm._FilterDatabase" localSheetId="7" hidden="1">Summary!$A$6:$O$15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52511"/>
</workbook>
</file>

<file path=xl/calcChain.xml><?xml version="1.0" encoding="utf-8"?>
<calcChain xmlns="http://schemas.openxmlformats.org/spreadsheetml/2006/main">
  <c r="I12" i="10" l="1"/>
  <c r="I11" i="10"/>
  <c r="I10" i="10"/>
  <c r="I9" i="10"/>
  <c r="I8" i="10"/>
  <c r="I7" i="10"/>
  <c r="I6" i="10"/>
  <c r="I5" i="10"/>
  <c r="I4" i="10"/>
  <c r="I12" i="9"/>
  <c r="I11" i="9"/>
  <c r="I10" i="9"/>
  <c r="I9" i="9"/>
  <c r="I8" i="9"/>
  <c r="I7" i="9"/>
  <c r="I6" i="9"/>
  <c r="I5" i="9"/>
  <c r="I4" i="9"/>
  <c r="I12" i="5"/>
  <c r="I11" i="5"/>
  <c r="I10" i="5"/>
  <c r="I9" i="5"/>
  <c r="I8" i="5"/>
  <c r="I7" i="5"/>
  <c r="I6" i="5"/>
  <c r="I5" i="5"/>
  <c r="I4" i="5"/>
  <c r="I12" i="3"/>
  <c r="I11" i="3"/>
  <c r="I10" i="3"/>
  <c r="I9" i="3"/>
  <c r="I8" i="3"/>
  <c r="I7" i="3"/>
  <c r="I6" i="3"/>
  <c r="I5" i="3"/>
  <c r="I4" i="3"/>
  <c r="I5" i="2"/>
  <c r="I6" i="2"/>
  <c r="I7" i="2"/>
  <c r="I8" i="2"/>
  <c r="I9" i="2"/>
  <c r="I10" i="2"/>
  <c r="I11" i="2"/>
  <c r="I12" i="2"/>
  <c r="I4" i="2"/>
  <c r="A26" i="16" l="1"/>
  <c r="A24" i="16"/>
  <c r="A22" i="16"/>
  <c r="A20" i="16"/>
  <c r="A18" i="16"/>
  <c r="A16" i="16"/>
  <c r="A14" i="16"/>
  <c r="A12" i="16"/>
  <c r="A10" i="16"/>
  <c r="Q55" i="16" l="1"/>
  <c r="P55" i="16"/>
  <c r="O55" i="16"/>
  <c r="M55" i="16"/>
  <c r="L55" i="16"/>
  <c r="K55" i="16"/>
  <c r="I55" i="16"/>
  <c r="H55" i="16"/>
  <c r="G55" i="16"/>
  <c r="E55" i="16"/>
  <c r="D55" i="16"/>
  <c r="C55" i="16"/>
  <c r="Q53" i="16"/>
  <c r="P53" i="16"/>
  <c r="O53" i="16"/>
  <c r="M53" i="16"/>
  <c r="L53" i="16"/>
  <c r="K53" i="16"/>
  <c r="I53" i="16"/>
  <c r="H53" i="16"/>
  <c r="G53" i="16"/>
  <c r="E53" i="16"/>
  <c r="D53" i="16"/>
  <c r="C53" i="16"/>
  <c r="Q51" i="16"/>
  <c r="P51" i="16"/>
  <c r="O51" i="16"/>
  <c r="M51" i="16"/>
  <c r="L51" i="16"/>
  <c r="K51" i="16"/>
  <c r="I51" i="16"/>
  <c r="H51" i="16"/>
  <c r="G51" i="16"/>
  <c r="E51" i="16"/>
  <c r="D51" i="16"/>
  <c r="C51" i="16"/>
  <c r="Q49" i="16"/>
  <c r="P49" i="16"/>
  <c r="O49" i="16"/>
  <c r="M49" i="16"/>
  <c r="L49" i="16"/>
  <c r="K49" i="16"/>
  <c r="I49" i="16"/>
  <c r="H49" i="16"/>
  <c r="G49" i="16"/>
  <c r="E49" i="16"/>
  <c r="D49" i="16"/>
  <c r="C49" i="16"/>
  <c r="Q47" i="16"/>
  <c r="P47" i="16"/>
  <c r="O47" i="16"/>
  <c r="M47" i="16"/>
  <c r="L47" i="16"/>
  <c r="K47" i="16"/>
  <c r="I47" i="16"/>
  <c r="H47" i="16"/>
  <c r="G47" i="16"/>
  <c r="E47" i="16"/>
  <c r="D47" i="16"/>
  <c r="C47" i="16"/>
  <c r="Q45" i="16"/>
  <c r="P45" i="16"/>
  <c r="O45" i="16"/>
  <c r="M45" i="16"/>
  <c r="L45" i="16"/>
  <c r="K45" i="16"/>
  <c r="I45" i="16"/>
  <c r="H45" i="16"/>
  <c r="G45" i="16"/>
  <c r="E45" i="16"/>
  <c r="D45" i="16"/>
  <c r="C45" i="16"/>
  <c r="Q43" i="16"/>
  <c r="P43" i="16"/>
  <c r="O43" i="16"/>
  <c r="M43" i="16"/>
  <c r="L43" i="16"/>
  <c r="K43" i="16"/>
  <c r="I43" i="16"/>
  <c r="H43" i="16"/>
  <c r="G43" i="16"/>
  <c r="E43" i="16"/>
  <c r="D43" i="16"/>
  <c r="C43" i="16"/>
  <c r="Q41" i="16"/>
  <c r="P41" i="16"/>
  <c r="O41" i="16"/>
  <c r="M41" i="16"/>
  <c r="L41" i="16"/>
  <c r="K41" i="16"/>
  <c r="I41" i="16"/>
  <c r="H41" i="16"/>
  <c r="G41" i="16"/>
  <c r="E41" i="16"/>
  <c r="D41" i="16"/>
  <c r="C41" i="16"/>
  <c r="Q39" i="16"/>
  <c r="P39" i="16"/>
  <c r="O39" i="16"/>
  <c r="M39" i="16"/>
  <c r="L39" i="16"/>
  <c r="K39" i="16"/>
  <c r="I39" i="16"/>
  <c r="H39" i="16"/>
  <c r="G39" i="16"/>
  <c r="E39" i="16"/>
  <c r="D39" i="16"/>
  <c r="C39" i="16"/>
  <c r="F39" i="16" s="1"/>
  <c r="T31" i="16"/>
  <c r="T30" i="16"/>
  <c r="T29" i="16"/>
  <c r="T28" i="16"/>
  <c r="T27" i="16"/>
  <c r="T26" i="16"/>
  <c r="T25" i="16"/>
  <c r="T24" i="16"/>
  <c r="T23" i="16"/>
  <c r="Q27" i="16"/>
  <c r="P27" i="16"/>
  <c r="O27" i="16"/>
  <c r="M27" i="16"/>
  <c r="L27" i="16"/>
  <c r="K27" i="16"/>
  <c r="I27" i="16"/>
  <c r="H27" i="16"/>
  <c r="G27" i="16"/>
  <c r="E27" i="16"/>
  <c r="D27" i="16"/>
  <c r="C27" i="16"/>
  <c r="Q25" i="16"/>
  <c r="P25" i="16"/>
  <c r="O25" i="16"/>
  <c r="M25" i="16"/>
  <c r="L25" i="16"/>
  <c r="K25" i="16"/>
  <c r="I25" i="16"/>
  <c r="H25" i="16"/>
  <c r="G25" i="16"/>
  <c r="E25" i="16"/>
  <c r="D25" i="16"/>
  <c r="C25" i="16"/>
  <c r="Q23" i="16"/>
  <c r="P23" i="16"/>
  <c r="O23" i="16"/>
  <c r="M23" i="16"/>
  <c r="L23" i="16"/>
  <c r="K23" i="16"/>
  <c r="I23" i="16"/>
  <c r="H23" i="16"/>
  <c r="G23" i="16"/>
  <c r="E23" i="16"/>
  <c r="D23" i="16"/>
  <c r="C23" i="16"/>
  <c r="Q21" i="16"/>
  <c r="P21" i="16"/>
  <c r="O21" i="16"/>
  <c r="M21" i="16"/>
  <c r="L21" i="16"/>
  <c r="K21" i="16"/>
  <c r="I21" i="16"/>
  <c r="H21" i="16"/>
  <c r="G21" i="16"/>
  <c r="E21" i="16"/>
  <c r="D21" i="16"/>
  <c r="C21" i="16"/>
  <c r="Q19" i="16"/>
  <c r="P19" i="16"/>
  <c r="O19" i="16"/>
  <c r="M19" i="16"/>
  <c r="L19" i="16"/>
  <c r="K19" i="16"/>
  <c r="I19" i="16"/>
  <c r="H19" i="16"/>
  <c r="G19" i="16"/>
  <c r="E19" i="16"/>
  <c r="D19" i="16"/>
  <c r="C19" i="16"/>
  <c r="T18" i="16"/>
  <c r="AA18" i="16" s="1"/>
  <c r="T17" i="16"/>
  <c r="AA17" i="16" s="1"/>
  <c r="Q17" i="16"/>
  <c r="P17" i="16"/>
  <c r="O17" i="16"/>
  <c r="M17" i="16"/>
  <c r="L17" i="16"/>
  <c r="K17" i="16"/>
  <c r="I17" i="16"/>
  <c r="H17" i="16"/>
  <c r="G17" i="16"/>
  <c r="E17" i="16"/>
  <c r="D17" i="16"/>
  <c r="C17" i="16"/>
  <c r="T16" i="16"/>
  <c r="AA16" i="16" s="1"/>
  <c r="T15" i="16"/>
  <c r="AA15" i="16" s="1"/>
  <c r="Q15" i="16"/>
  <c r="P15" i="16"/>
  <c r="O15" i="16"/>
  <c r="M15" i="16"/>
  <c r="L15" i="16"/>
  <c r="K15" i="16"/>
  <c r="I15" i="16"/>
  <c r="H15" i="16"/>
  <c r="G15" i="16"/>
  <c r="E15" i="16"/>
  <c r="D15" i="16"/>
  <c r="C15" i="16"/>
  <c r="T14" i="16"/>
  <c r="AA14" i="16" s="1"/>
  <c r="T13" i="16"/>
  <c r="AA13" i="16" s="1"/>
  <c r="Q13" i="16"/>
  <c r="P13" i="16"/>
  <c r="O13" i="16"/>
  <c r="M13" i="16"/>
  <c r="L13" i="16"/>
  <c r="K13" i="16"/>
  <c r="I13" i="16"/>
  <c r="H13" i="16"/>
  <c r="G13" i="16"/>
  <c r="E13" i="16"/>
  <c r="D13" i="16"/>
  <c r="C13" i="16"/>
  <c r="T12" i="16"/>
  <c r="AA12" i="16" s="1"/>
  <c r="T11" i="16"/>
  <c r="AA11" i="16" s="1"/>
  <c r="Q11" i="16"/>
  <c r="P11" i="16"/>
  <c r="O11" i="16"/>
  <c r="M11" i="16"/>
  <c r="L11" i="16"/>
  <c r="K11" i="16"/>
  <c r="I11" i="16"/>
  <c r="H11" i="16"/>
  <c r="G11" i="16"/>
  <c r="E11" i="16"/>
  <c r="D11" i="16"/>
  <c r="C11" i="16"/>
  <c r="T10" i="16"/>
  <c r="AA10" i="16" s="1"/>
  <c r="R39" i="16" l="1"/>
  <c r="R41" i="16"/>
  <c r="R43" i="16"/>
  <c r="R45" i="16"/>
  <c r="R47" i="16"/>
  <c r="R49" i="16"/>
  <c r="R51" i="16"/>
  <c r="R53" i="16"/>
  <c r="R55" i="16"/>
  <c r="N39" i="16"/>
  <c r="U23" i="16" s="1"/>
  <c r="R13" i="16"/>
  <c r="J17" i="16"/>
  <c r="R19" i="16"/>
  <c r="J21" i="16"/>
  <c r="R23" i="16"/>
  <c r="J25" i="16"/>
  <c r="R27" i="16"/>
  <c r="J39" i="16"/>
  <c r="J13" i="16"/>
  <c r="F41" i="16"/>
  <c r="F43" i="16"/>
  <c r="F45" i="16"/>
  <c r="F47" i="16"/>
  <c r="F49" i="16"/>
  <c r="F51" i="16"/>
  <c r="F53" i="16"/>
  <c r="F55" i="16"/>
  <c r="N11" i="16"/>
  <c r="F13" i="16"/>
  <c r="N15" i="16"/>
  <c r="N13" i="16"/>
  <c r="J15" i="16"/>
  <c r="F21" i="16"/>
  <c r="N23" i="16"/>
  <c r="N27" i="16"/>
  <c r="F11" i="16"/>
  <c r="J19" i="16"/>
  <c r="J23" i="16"/>
  <c r="J11" i="16"/>
  <c r="F17" i="16"/>
  <c r="N19" i="16"/>
  <c r="F25" i="16"/>
  <c r="F15" i="16"/>
  <c r="R17" i="16"/>
  <c r="R21" i="16"/>
  <c r="R25" i="16"/>
  <c r="J27" i="16"/>
  <c r="R11" i="16"/>
  <c r="R15" i="16"/>
  <c r="N17" i="16"/>
  <c r="F19" i="16"/>
  <c r="N21" i="16"/>
  <c r="F23" i="16"/>
  <c r="N25" i="16"/>
  <c r="F27" i="16"/>
  <c r="N41" i="16"/>
  <c r="N43" i="16"/>
  <c r="N45" i="16"/>
  <c r="N47" i="16"/>
  <c r="N49" i="16"/>
  <c r="N51" i="16"/>
  <c r="N53" i="16"/>
  <c r="N55" i="16"/>
  <c r="J41" i="16"/>
  <c r="J43" i="16"/>
  <c r="J45" i="16"/>
  <c r="J47" i="16"/>
  <c r="J49" i="16"/>
  <c r="J51" i="16"/>
  <c r="J53" i="16"/>
  <c r="J55" i="16"/>
  <c r="U17" i="16" l="1"/>
  <c r="U10" i="16"/>
  <c r="U25" i="16"/>
  <c r="U15" i="16"/>
  <c r="U18" i="16"/>
  <c r="U11" i="16"/>
  <c r="U30" i="16"/>
  <c r="U24" i="16"/>
  <c r="U13" i="16"/>
  <c r="U16" i="16"/>
  <c r="U12" i="16"/>
  <c r="U29" i="16"/>
  <c r="U14" i="16"/>
  <c r="U28" i="16"/>
  <c r="U26" i="16"/>
  <c r="U31" i="16"/>
  <c r="U27" i="16"/>
  <c r="W23" i="16" l="1"/>
  <c r="X30" i="16" s="1"/>
  <c r="W10" i="16"/>
  <c r="X18" i="16" s="1"/>
  <c r="X25" i="16" l="1"/>
  <c r="X14" i="16"/>
  <c r="X10" i="16"/>
  <c r="X12" i="16"/>
  <c r="X15" i="16"/>
  <c r="X17" i="16"/>
  <c r="AB17" i="16" s="1"/>
  <c r="X16" i="16"/>
  <c r="X11" i="16"/>
  <c r="X13" i="16"/>
  <c r="X26" i="16"/>
  <c r="X31" i="16"/>
  <c r="AB18" i="16" s="1"/>
  <c r="X27" i="16"/>
  <c r="X23" i="16"/>
  <c r="X29" i="16"/>
  <c r="X24" i="16"/>
  <c r="X28" i="16"/>
  <c r="AB12" i="16" l="1"/>
  <c r="D6" i="9" s="1"/>
  <c r="AB16" i="16"/>
  <c r="D10" i="3" s="1"/>
  <c r="AB10" i="16"/>
  <c r="D4" i="10" s="1"/>
  <c r="Y10" i="16"/>
  <c r="AB14" i="16"/>
  <c r="D8" i="10" s="1"/>
  <c r="Y11" i="16"/>
  <c r="AB13" i="16"/>
  <c r="D7" i="3" s="1"/>
  <c r="D11" i="3"/>
  <c r="D11" i="5"/>
  <c r="D11" i="9"/>
  <c r="D11" i="10"/>
  <c r="D11" i="2"/>
  <c r="D12" i="3"/>
  <c r="D12" i="5"/>
  <c r="D12" i="9"/>
  <c r="D12" i="10"/>
  <c r="D12" i="2"/>
  <c r="D6" i="3"/>
  <c r="AB15" i="16"/>
  <c r="Y15" i="16"/>
  <c r="Y17" i="16"/>
  <c r="Y18" i="16"/>
  <c r="Y12" i="16"/>
  <c r="AB11" i="16"/>
  <c r="Y14" i="16"/>
  <c r="Y16" i="16"/>
  <c r="Y13" i="16"/>
  <c r="Y26" i="16"/>
  <c r="Y25" i="16"/>
  <c r="Y23" i="16"/>
  <c r="Y30" i="16"/>
  <c r="Y28" i="16"/>
  <c r="Y24" i="16"/>
  <c r="Y31" i="16"/>
  <c r="Y29" i="16"/>
  <c r="Y27" i="16"/>
  <c r="D6" i="2" l="1"/>
  <c r="J6" i="2" s="1"/>
  <c r="B9" i="1" s="1"/>
  <c r="D6" i="10"/>
  <c r="J6" i="10" s="1"/>
  <c r="F9" i="1" s="1"/>
  <c r="D6" i="5"/>
  <c r="J6" i="5" s="1"/>
  <c r="D9" i="1" s="1"/>
  <c r="D10" i="10"/>
  <c r="J10" i="10" s="1"/>
  <c r="F13" i="1" s="1"/>
  <c r="D10" i="9"/>
  <c r="J10" i="9" s="1"/>
  <c r="E13" i="1" s="1"/>
  <c r="D10" i="5"/>
  <c r="J10" i="5" s="1"/>
  <c r="D13" i="1" s="1"/>
  <c r="D4" i="3"/>
  <c r="J4" i="3" s="1"/>
  <c r="C7" i="1" s="1"/>
  <c r="D4" i="5"/>
  <c r="J4" i="5" s="1"/>
  <c r="D7" i="1" s="1"/>
  <c r="D4" i="2"/>
  <c r="J4" i="2" s="1"/>
  <c r="B7" i="1" s="1"/>
  <c r="D4" i="9"/>
  <c r="J4" i="9" s="1"/>
  <c r="E7" i="1" s="1"/>
  <c r="D10" i="2"/>
  <c r="J10" i="2" s="1"/>
  <c r="B13" i="1" s="1"/>
  <c r="D8" i="9"/>
  <c r="J8" i="9" s="1"/>
  <c r="E11" i="1" s="1"/>
  <c r="D7" i="9"/>
  <c r="J7" i="9" s="1"/>
  <c r="E10" i="1" s="1"/>
  <c r="AC17" i="16"/>
  <c r="AC16" i="16"/>
  <c r="D7" i="5"/>
  <c r="J7" i="5" s="1"/>
  <c r="D10" i="1" s="1"/>
  <c r="D7" i="10"/>
  <c r="J7" i="10" s="1"/>
  <c r="F10" i="1" s="1"/>
  <c r="D8" i="5"/>
  <c r="J8" i="5" s="1"/>
  <c r="D11" i="1" s="1"/>
  <c r="D8" i="2"/>
  <c r="J8" i="2" s="1"/>
  <c r="B11" i="1" s="1"/>
  <c r="D8" i="3"/>
  <c r="J8" i="3" s="1"/>
  <c r="C11" i="1" s="1"/>
  <c r="D7" i="2"/>
  <c r="J7" i="2" s="1"/>
  <c r="B10" i="1" s="1"/>
  <c r="AC14" i="16"/>
  <c r="AC12" i="16"/>
  <c r="D5" i="5"/>
  <c r="J5" i="5" s="1"/>
  <c r="D8" i="1" s="1"/>
  <c r="D5" i="3"/>
  <c r="J5" i="3" s="1"/>
  <c r="C8" i="1" s="1"/>
  <c r="D5" i="9"/>
  <c r="J5" i="9" s="1"/>
  <c r="E8" i="1" s="1"/>
  <c r="D5" i="10"/>
  <c r="J5" i="10" s="1"/>
  <c r="F8" i="1" s="1"/>
  <c r="D5" i="2"/>
  <c r="J5" i="2" s="1"/>
  <c r="B8" i="1" s="1"/>
  <c r="D9" i="3"/>
  <c r="J9" i="3" s="1"/>
  <c r="C12" i="1" s="1"/>
  <c r="D9" i="5"/>
  <c r="J9" i="5" s="1"/>
  <c r="D12" i="1" s="1"/>
  <c r="D9" i="9"/>
  <c r="J9" i="9" s="1"/>
  <c r="E12" i="1" s="1"/>
  <c r="D9" i="10"/>
  <c r="J9" i="10" s="1"/>
  <c r="F12" i="1" s="1"/>
  <c r="D9" i="2"/>
  <c r="J9" i="2" s="1"/>
  <c r="B12" i="1" s="1"/>
  <c r="AC15" i="16"/>
  <c r="AC18" i="16"/>
  <c r="AC11" i="16"/>
  <c r="AC13" i="16"/>
  <c r="AC10" i="16"/>
  <c r="A11" i="1"/>
  <c r="A12" i="1"/>
  <c r="A13" i="1"/>
  <c r="A14" i="1"/>
  <c r="A15" i="1"/>
  <c r="J12" i="14"/>
  <c r="J11" i="14"/>
  <c r="J10" i="14"/>
  <c r="J9" i="14"/>
  <c r="J8" i="14"/>
  <c r="J7" i="14"/>
  <c r="J6" i="14"/>
  <c r="J5" i="14"/>
  <c r="J4" i="14"/>
  <c r="J12" i="10"/>
  <c r="F15" i="1" s="1"/>
  <c r="J11" i="10"/>
  <c r="F14" i="1" s="1"/>
  <c r="J8" i="10"/>
  <c r="F11" i="1" s="1"/>
  <c r="J4" i="10"/>
  <c r="F7" i="1" s="1"/>
  <c r="J12" i="9"/>
  <c r="E15" i="1" s="1"/>
  <c r="J11" i="9"/>
  <c r="E14" i="1" s="1"/>
  <c r="J6" i="9"/>
  <c r="E9" i="1" s="1"/>
  <c r="J12" i="5"/>
  <c r="D15" i="1" s="1"/>
  <c r="J11" i="5"/>
  <c r="D14" i="1" s="1"/>
  <c r="J12" i="3"/>
  <c r="C15" i="1" s="1"/>
  <c r="J11" i="3"/>
  <c r="C14" i="1" s="1"/>
  <c r="J10" i="3"/>
  <c r="C13" i="1" s="1"/>
  <c r="J7" i="3"/>
  <c r="C10" i="1" s="1"/>
  <c r="J6" i="3"/>
  <c r="C9" i="1" s="1"/>
  <c r="J11" i="2"/>
  <c r="B14" i="1" s="1"/>
  <c r="J12" i="2"/>
  <c r="B15" i="1" s="1"/>
  <c r="I11" i="1" l="1"/>
  <c r="I7" i="1"/>
  <c r="I15" i="1"/>
  <c r="I10" i="1"/>
  <c r="I12" i="1"/>
  <c r="I14" i="1"/>
  <c r="I8" i="1"/>
  <c r="I13" i="1"/>
  <c r="I9" i="1"/>
  <c r="J7" i="1"/>
  <c r="J11" i="1"/>
  <c r="K9" i="1"/>
  <c r="L7" i="1"/>
  <c r="L11" i="1"/>
  <c r="L15" i="1"/>
  <c r="M11" i="1"/>
  <c r="M12" i="1"/>
  <c r="M8" i="1"/>
  <c r="M9" i="1"/>
  <c r="M13" i="1"/>
  <c r="M7" i="1"/>
  <c r="M10" i="1"/>
  <c r="M14" i="1"/>
  <c r="M15" i="1"/>
  <c r="L12" i="1"/>
  <c r="L8" i="1"/>
  <c r="L13" i="1"/>
  <c r="L10" i="1"/>
  <c r="L14" i="1"/>
  <c r="L9" i="1"/>
  <c r="K12" i="1"/>
  <c r="K13" i="1"/>
  <c r="K15" i="1"/>
  <c r="K14" i="1"/>
  <c r="K11" i="1"/>
  <c r="K10" i="1"/>
  <c r="K8" i="1"/>
  <c r="K7" i="1"/>
  <c r="J12" i="1"/>
  <c r="J8" i="1"/>
  <c r="J15" i="1"/>
  <c r="J9" i="1"/>
  <c r="J13" i="1"/>
  <c r="J10" i="1"/>
  <c r="J14" i="1"/>
  <c r="J6" i="1"/>
  <c r="K6" i="1"/>
  <c r="L6" i="1"/>
  <c r="M6" i="1"/>
  <c r="I6" i="1"/>
  <c r="N8" i="1" l="1"/>
  <c r="N12" i="1"/>
  <c r="N10" i="1"/>
  <c r="N11" i="1"/>
  <c r="N13" i="1"/>
  <c r="N9" i="1"/>
  <c r="N15" i="1"/>
  <c r="N14" i="1"/>
  <c r="A8" i="1" l="1"/>
  <c r="A9" i="1"/>
  <c r="A10" i="1"/>
  <c r="A7" i="1"/>
  <c r="N7" i="1" l="1"/>
  <c r="O11" i="1" l="1"/>
  <c r="O14" i="1"/>
  <c r="O9" i="1"/>
  <c r="O10" i="1"/>
  <c r="O12" i="1"/>
  <c r="O7" i="1"/>
  <c r="O8" i="1"/>
  <c r="O15" i="1"/>
  <c r="O13" i="1"/>
</calcChain>
</file>

<file path=xl/comments1.xml><?xml version="1.0" encoding="utf-8"?>
<comments xmlns="http://schemas.openxmlformats.org/spreadsheetml/2006/main">
  <authors>
    <author>Jamil, Hasan</author>
  </authors>
  <commentList>
    <comment ref="B10" authorId="0" shapeId="0">
      <text>
        <r>
          <rPr>
            <b/>
            <sz val="9"/>
            <color indexed="81"/>
            <rFont val="Tahoma"/>
            <family val="2"/>
          </rPr>
          <t xml:space="preserve">Definition:
</t>
        </r>
        <r>
          <rPr>
            <sz val="9"/>
            <color indexed="81"/>
            <rFont val="Tahoma"/>
            <family val="2"/>
          </rPr>
          <t xml:space="preserve">What is a Coefficient? The coefficient, also referred to as the “multiplier “or “factor”, is the markup or markdown (discount) applied to the base IDIQ price to arrive at the contractor’s price. Examples: 1). A coefficient of 1.08 means the contractor will perform line items in the unit price book for an 8% markup. 2). A coefficient of .97 means the contractor will perform line items for a 3% discount. The coefficient is considered “fully loaded” and includes all costs including general conditions, overhead and profit. 
</t>
        </r>
      </text>
    </comment>
    <comment ref="V10" authorId="0" shapeId="0">
      <text>
        <r>
          <rPr>
            <b/>
            <sz val="9"/>
            <color indexed="81"/>
            <rFont val="Tahoma"/>
            <family val="2"/>
          </rPr>
          <t>NOTE:</t>
        </r>
        <r>
          <rPr>
            <sz val="9"/>
            <color indexed="81"/>
            <rFont val="Tahoma"/>
            <family val="2"/>
          </rPr>
          <t xml:space="preserve">
Purchasing recommends formula be used due to the cost difference between the highest and lowest bidder.  The vendor amount being evaluated be divided by the lowest bidder and then multipled by the highest score (30%).  The lowest bidder will receive the full 30 percent (Highest Score).
</t>
        </r>
      </text>
    </comment>
    <comment ref="V23" authorId="0" shapeId="0">
      <text>
        <r>
          <rPr>
            <b/>
            <sz val="9"/>
            <color indexed="81"/>
            <rFont val="Tahoma"/>
            <family val="2"/>
          </rPr>
          <t>NOTE:</t>
        </r>
        <r>
          <rPr>
            <sz val="9"/>
            <color indexed="81"/>
            <rFont val="Tahoma"/>
            <family val="2"/>
          </rPr>
          <t xml:space="preserve">
Purchasing recommends formula be used due to the cost difference between the highest and lowest bidder.  The vendor amount being evaluated be divided by the lowest bidder and then multipled by the highest score (30%).  The lowest bidder will receive the full 30 percent (Highest Score).
</t>
        </r>
      </text>
    </comment>
    <comment ref="B38" authorId="0" shapeId="0">
      <text>
        <r>
          <rPr>
            <b/>
            <sz val="9"/>
            <color indexed="81"/>
            <rFont val="Tahoma"/>
            <family val="2"/>
          </rPr>
          <t xml:space="preserve">Definition:
</t>
        </r>
        <r>
          <rPr>
            <sz val="9"/>
            <color indexed="81"/>
            <rFont val="Tahoma"/>
            <family val="2"/>
          </rPr>
          <t xml:space="preserve">What is a Coefficient? The coefficient, also referred to as the “multiplier “or “factor”, is the markup or markdown (discount) applied to the base IDIQ price to arrive at the contractor’s price. Examples: 1). A coefficient of 1.08 means the contractor will perform line items in the unit price book for an 8% markup. 2). A coefficient of .97 means the contractor will perform line items for a 3% discount. The coefficient is considered “fully loaded” and includes all costs including general conditions, overhead and profit. 
</t>
        </r>
      </text>
    </comment>
  </commentList>
</comments>
</file>

<file path=xl/comments2.xml><?xml version="1.0" encoding="utf-8"?>
<comments xmlns="http://schemas.openxmlformats.org/spreadsheetml/2006/main">
  <authors>
    <author>Jamil, Hasan R</author>
  </authors>
  <commentList>
    <comment ref="A5" authorId="0" shapeId="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<sst xmlns="http://schemas.openxmlformats.org/spreadsheetml/2006/main" count="257" uniqueCount="75">
  <si>
    <t xml:space="preserve">RESPONDENT SUMMARY </t>
  </si>
  <si>
    <t>Evaluator 1</t>
  </si>
  <si>
    <t>Evaluator 2</t>
  </si>
  <si>
    <t>Evaluator 3</t>
  </si>
  <si>
    <t>Evaluator 4</t>
  </si>
  <si>
    <t>Evaluator 5</t>
  </si>
  <si>
    <t>Criteria 1</t>
  </si>
  <si>
    <t>Criteria 2</t>
  </si>
  <si>
    <t>Criteria 3</t>
  </si>
  <si>
    <t>Criteria 4</t>
  </si>
  <si>
    <t>Criteria 5</t>
  </si>
  <si>
    <t>Criteria 6</t>
  </si>
  <si>
    <t>EVALUATION SUMMARY</t>
  </si>
  <si>
    <t>Rank of Average</t>
  </si>
  <si>
    <t>Rank</t>
  </si>
  <si>
    <t xml:space="preserve">Bidders </t>
  </si>
  <si>
    <t>Lowest cost</t>
  </si>
  <si>
    <t>Score</t>
  </si>
  <si>
    <t>Points</t>
  </si>
  <si>
    <t>RATIO FORMULA:  Points x (Lowest Cost / Bidders Amount)</t>
  </si>
  <si>
    <t>Avg of comm rank per vendor</t>
  </si>
  <si>
    <t>Total</t>
  </si>
  <si>
    <t>Brown &amp; Root</t>
  </si>
  <si>
    <t>Nash</t>
  </si>
  <si>
    <t>Noble</t>
  </si>
  <si>
    <t>Westco Ventures</t>
  </si>
  <si>
    <t>Summary for UH, UHD, UHCL</t>
  </si>
  <si>
    <t>Years 1 &amp; 2 (24 mths)</t>
  </si>
  <si>
    <t>Year 3 (12 mths)</t>
  </si>
  <si>
    <t>Year 4 (12 mths)</t>
  </si>
  <si>
    <t>Year 5 (12 mths)</t>
  </si>
  <si>
    <t>Normal</t>
  </si>
  <si>
    <t>Non-Normal</t>
  </si>
  <si>
    <t>NPPI</t>
  </si>
  <si>
    <t>Y1&amp;2 Total</t>
  </si>
  <si>
    <t>Y3 Total</t>
  </si>
  <si>
    <t>Y4 Total</t>
  </si>
  <si>
    <t>Y5 Total</t>
  </si>
  <si>
    <t>Tabulated Total Entire Contract Term</t>
  </si>
  <si>
    <t>Final Score</t>
  </si>
  <si>
    <t>Coeff Multr</t>
  </si>
  <si>
    <t>Tab Amnt</t>
  </si>
  <si>
    <t>Summary for UHV</t>
  </si>
  <si>
    <t>Turner Construction</t>
  </si>
  <si>
    <t>A Status Construction</t>
  </si>
  <si>
    <t xml:space="preserve">Skanska </t>
  </si>
  <si>
    <t xml:space="preserve">METCO </t>
  </si>
  <si>
    <t xml:space="preserve">Vaughn </t>
  </si>
  <si>
    <t>Shortlist - RFP730-20123 JOC Services</t>
  </si>
  <si>
    <t>Price Calculation: Shortlist - RFP730-20123 JOC Services</t>
  </si>
  <si>
    <t>University of Houston Evaluation Matrix $1 Million+</t>
  </si>
  <si>
    <t>RFP730-20123 JOC Services</t>
  </si>
  <si>
    <t>Name</t>
  </si>
  <si>
    <t>Evaluation Due Date</t>
  </si>
  <si>
    <t>XX/XX/2021 @ 12 PM</t>
  </si>
  <si>
    <t>Non Disclosure Agreement</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</si>
  <si>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</si>
  <si>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</si>
  <si>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</si>
  <si>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</si>
  <si>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</si>
  <si>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</si>
  <si>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t xml:space="preserve"> Criteria 4</t>
  </si>
  <si>
    <t xml:space="preserve"> Criteria 5</t>
  </si>
  <si>
    <t xml:space="preserve"> Criteria 6</t>
  </si>
  <si>
    <t xml:space="preserve">Respondent’s Pricing and Delivery Proposal
UH, UHD, UHCL: 22.5 points; UHV: 7.5 points = 30
**ONLY PURCHASING WILL EVALUATE** </t>
  </si>
  <si>
    <t>Respondent Qualifications</t>
  </si>
  <si>
    <t>Job Order Contracting Qualifications</t>
  </si>
  <si>
    <t>Management Approach</t>
  </si>
  <si>
    <t>Safety Record Supported by Accurate and Verifiable Data</t>
  </si>
  <si>
    <t xml:space="preserve">Respondent’s Past HUB/MBE/WBE Goal Attainment and Quality of Procedures for UHS HUB Goal Attainment on this RFP
**ONLY PURCHASING WILL EVALUATE** </t>
  </si>
  <si>
    <t>Points (1-5)</t>
  </si>
  <si>
    <t xml:space="preserve">Committee Members: </t>
  </si>
  <si>
    <t>HUB:</t>
  </si>
  <si>
    <t>Updated: 10/19</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</si>
</sst>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_(* #,##0_);_(* \(#,##0\);_(* &quot;-&quot;??_);_(@_)"/>
    <numFmt numFmtId="165" formatCode="0.0"/>
    <numFmt numFmtId="166" formatCode="0.000"/>
    <numFmt numFmtId="167" formatCode="[$-F800]dddd\,\ mmmm\ dd\,\ yyyy"/>
  </numFmts>
  <fonts count="7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b/>
      <sz val="11"/>
      <name val="Arial"/>
      <family val="2"/>
    </font>
    <font>
      <sz val="11"/>
      <name val="Arial"/>
      <family val="2"/>
    </font>
    <font>
      <b/>
      <sz val="10"/>
      <color theme="1"/>
      <name val="Arial"/>
      <family val="2"/>
    </font>
    <font>
      <b/>
      <sz val="10"/>
      <name val="Arial"/>
      <family val="2"/>
    </font>
    <font>
      <sz val="10"/>
      <color rgb="FFFF0000"/>
      <name val="Arial"/>
      <family val="2"/>
    </font>
    <font>
      <b/>
      <sz val="10"/>
      <color rgb="FFFF0000"/>
      <name val="Arial"/>
      <family val="2"/>
    </font>
    <font>
      <sz val="11"/>
      <color rgb="FF006100"/>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sz val="9"/>
      <color indexed="81"/>
      <name val="Tahoma"/>
      <family val="2"/>
    </font>
    <font>
      <b/>
      <sz val="9"/>
      <color indexed="81"/>
      <name val="Tahoma"/>
      <family val="2"/>
    </font>
    <font>
      <b/>
      <sz val="16"/>
      <color theme="1"/>
      <name val="Calibri"/>
      <family val="2"/>
      <scheme val="minor"/>
    </font>
    <font>
      <sz val="11"/>
      <name val="Calibri"/>
      <family val="2"/>
      <scheme val="minor"/>
    </font>
    <font>
      <b/>
      <sz val="11"/>
      <name val="Calibri"/>
      <family val="2"/>
      <scheme val="minor"/>
    </font>
    <font>
      <b/>
      <sz val="12"/>
      <color theme="1"/>
      <name val="Calibri"/>
      <family val="2"/>
      <scheme val="minor"/>
    </font>
    <font>
      <sz val="10"/>
      <color theme="1"/>
      <name val="Arial"/>
      <family val="2"/>
    </font>
    <font>
      <u/>
      <sz val="11"/>
      <color theme="10"/>
      <name val="Calibri"/>
      <family val="2"/>
      <scheme val="minor"/>
    </font>
    <font>
      <b/>
      <u/>
      <sz val="11"/>
      <color theme="10"/>
      <name val="Calibri"/>
      <family val="2"/>
      <scheme val="minor"/>
    </font>
    <font>
      <sz val="9"/>
      <name val="Arial"/>
      <family val="2"/>
    </font>
    <font>
      <b/>
      <sz val="8"/>
      <color rgb="FFFF0000"/>
      <name val="Arial"/>
      <family val="2"/>
    </font>
    <font>
      <sz val="8"/>
      <name val="Arial"/>
      <family val="2"/>
    </font>
    <font>
      <b/>
      <sz val="8"/>
      <name val="Arial"/>
      <family val="2"/>
    </font>
    <font>
      <b/>
      <sz val="9"/>
      <color rgb="FF000000"/>
      <name val="Arial"/>
      <family val="2"/>
    </font>
    <font>
      <u/>
      <sz val="9"/>
      <color theme="10"/>
      <name val="Arial"/>
      <family val="2"/>
    </font>
    <font>
      <b/>
      <sz val="9"/>
      <name val="Arial"/>
      <family val="2"/>
    </font>
    <font>
      <b/>
      <sz val="10"/>
      <color indexed="81"/>
      <name val="Tahoma"/>
      <family val="2"/>
    </font>
  </fonts>
  <fills count="33">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rgb="FFC6EFCE"/>
      </patternFill>
    </fill>
    <fill>
      <patternFill patternType="solid">
        <fgColor rgb="FFFF99FF"/>
        <bgColor indexed="64"/>
      </patternFill>
    </fill>
    <fill>
      <patternFill patternType="solid">
        <fgColor rgb="FFFFFFFF"/>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0.34998626667073579"/>
        <bgColor indexed="64"/>
      </patternFill>
    </fill>
  </fills>
  <borders count="42">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style="medium">
        <color auto="1"/>
      </left>
      <right/>
      <top/>
      <bottom style="hair">
        <color auto="1"/>
      </bottom>
      <diagonal/>
    </border>
    <border>
      <left style="medium">
        <color auto="1"/>
      </left>
      <right/>
      <top/>
      <bottom/>
      <diagonal/>
    </border>
    <border>
      <left/>
      <right/>
      <top/>
      <bottom style="medium">
        <color indexed="64"/>
      </bottom>
      <diagonal/>
    </border>
    <border>
      <left/>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top style="thick">
        <color indexed="64"/>
      </top>
      <bottom/>
      <diagonal/>
    </border>
    <border>
      <left/>
      <right/>
      <top/>
      <bottom style="thick">
        <color auto="1"/>
      </bottom>
      <diagonal/>
    </border>
    <border>
      <left style="thin">
        <color auto="1"/>
      </left>
      <right/>
      <top/>
      <bottom style="thick">
        <color auto="1"/>
      </bottom>
      <diagonal/>
    </border>
    <border>
      <left/>
      <right style="thin">
        <color auto="1"/>
      </right>
      <top/>
      <bottom style="thick">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48">
    <xf numFmtId="0" fontId="0" fillId="0" borderId="0"/>
    <xf numFmtId="44" fontId="23" fillId="0" borderId="0" applyFont="0" applyFill="0" applyBorder="0" applyAlignment="0" applyProtection="0"/>
    <xf numFmtId="0" fontId="23" fillId="0" borderId="0"/>
    <xf numFmtId="0" fontId="20" fillId="0" borderId="0"/>
    <xf numFmtId="0" fontId="20" fillId="0" borderId="0"/>
    <xf numFmtId="0" fontId="23" fillId="2" borderId="1" applyNumberFormat="0" applyFont="0" applyAlignment="0" applyProtection="0"/>
    <xf numFmtId="0" fontId="25" fillId="3"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6" borderId="0" applyNumberFormat="0" applyBorder="0" applyAlignment="0" applyProtection="0"/>
    <xf numFmtId="0" fontId="25" fillId="9" borderId="0" applyNumberFormat="0" applyBorder="0" applyAlignment="0" applyProtection="0"/>
    <xf numFmtId="0" fontId="25" fillId="12" borderId="0" applyNumberFormat="0" applyBorder="0" applyAlignment="0" applyProtection="0"/>
    <xf numFmtId="0" fontId="26" fillId="13"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20" borderId="0" applyNumberFormat="0" applyBorder="0" applyAlignment="0" applyProtection="0"/>
    <xf numFmtId="0" fontId="27" fillId="4" borderId="0" applyNumberFormat="0" applyBorder="0" applyAlignment="0" applyProtection="0"/>
    <xf numFmtId="0" fontId="28" fillId="21" borderId="2" applyNumberFormat="0" applyAlignment="0" applyProtection="0"/>
    <xf numFmtId="0" fontId="29" fillId="22" borderId="3" applyNumberFormat="0" applyAlignment="0" applyProtection="0"/>
    <xf numFmtId="0" fontId="30" fillId="0" borderId="0" applyNumberFormat="0" applyFill="0" applyBorder="0" applyAlignment="0" applyProtection="0"/>
    <xf numFmtId="0" fontId="31" fillId="5" borderId="0" applyNumberFormat="0" applyBorder="0" applyAlignment="0" applyProtection="0"/>
    <xf numFmtId="0" fontId="32" fillId="0" borderId="4" applyNumberFormat="0" applyFill="0" applyAlignment="0" applyProtection="0"/>
    <xf numFmtId="0" fontId="33" fillId="0" borderId="5" applyNumberFormat="0" applyFill="0" applyAlignment="0" applyProtection="0"/>
    <xf numFmtId="0" fontId="34" fillId="0" borderId="6" applyNumberFormat="0" applyFill="0" applyAlignment="0" applyProtection="0"/>
    <xf numFmtId="0" fontId="34" fillId="0" borderId="0" applyNumberFormat="0" applyFill="0" applyBorder="0" applyAlignment="0" applyProtection="0"/>
    <xf numFmtId="0" fontId="35" fillId="8" borderId="2" applyNumberFormat="0" applyAlignment="0" applyProtection="0"/>
    <xf numFmtId="0" fontId="36" fillId="0" borderId="7" applyNumberFormat="0" applyFill="0" applyAlignment="0" applyProtection="0"/>
    <xf numFmtId="0" fontId="37" fillId="23" borderId="0" applyNumberFormat="0" applyBorder="0" applyAlignment="0" applyProtection="0"/>
    <xf numFmtId="0" fontId="24" fillId="2" borderId="1" applyNumberFormat="0" applyFont="0" applyAlignment="0" applyProtection="0"/>
    <xf numFmtId="0" fontId="38" fillId="21" borderId="8" applyNumberFormat="0" applyAlignment="0" applyProtection="0"/>
    <xf numFmtId="0" fontId="39" fillId="0" borderId="0" applyNumberFormat="0" applyFill="0" applyBorder="0" applyAlignment="0" applyProtection="0"/>
    <xf numFmtId="0" fontId="40" fillId="0" borderId="9" applyNumberFormat="0" applyFill="0" applyAlignment="0" applyProtection="0"/>
    <xf numFmtId="0" fontId="41" fillId="0" borderId="0" applyNumberFormat="0" applyFill="0" applyBorder="0" applyAlignment="0" applyProtection="0"/>
    <xf numFmtId="0" fontId="19" fillId="0" borderId="0"/>
    <xf numFmtId="0" fontId="25" fillId="3"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6" borderId="0" applyNumberFormat="0" applyBorder="0" applyAlignment="0" applyProtection="0"/>
    <xf numFmtId="0" fontId="25" fillId="9" borderId="0" applyNumberFormat="0" applyBorder="0" applyAlignment="0" applyProtection="0"/>
    <xf numFmtId="0" fontId="25" fillId="12" borderId="0" applyNumberFormat="0" applyBorder="0" applyAlignment="0" applyProtection="0"/>
    <xf numFmtId="0" fontId="26" fillId="13"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20" borderId="0" applyNumberFormat="0" applyBorder="0" applyAlignment="0" applyProtection="0"/>
    <xf numFmtId="0" fontId="27" fillId="4" borderId="0" applyNumberFormat="0" applyBorder="0" applyAlignment="0" applyProtection="0"/>
    <xf numFmtId="0" fontId="28" fillId="21" borderId="2" applyNumberFormat="0" applyAlignment="0" applyProtection="0"/>
    <xf numFmtId="0" fontId="29" fillId="22" borderId="3" applyNumberFormat="0" applyAlignment="0" applyProtection="0"/>
    <xf numFmtId="0" fontId="30" fillId="0" borderId="0" applyNumberFormat="0" applyFill="0" applyBorder="0" applyAlignment="0" applyProtection="0"/>
    <xf numFmtId="0" fontId="31" fillId="5" borderId="0" applyNumberFormat="0" applyBorder="0" applyAlignment="0" applyProtection="0"/>
    <xf numFmtId="0" fontId="32" fillId="0" borderId="4" applyNumberFormat="0" applyFill="0" applyAlignment="0" applyProtection="0"/>
    <xf numFmtId="0" fontId="33" fillId="0" borderId="5" applyNumberFormat="0" applyFill="0" applyAlignment="0" applyProtection="0"/>
    <xf numFmtId="0" fontId="34" fillId="0" borderId="6" applyNumberFormat="0" applyFill="0" applyAlignment="0" applyProtection="0"/>
    <xf numFmtId="0" fontId="34" fillId="0" borderId="0" applyNumberFormat="0" applyFill="0" applyBorder="0" applyAlignment="0" applyProtection="0"/>
    <xf numFmtId="0" fontId="35" fillId="8" borderId="2" applyNumberFormat="0" applyAlignment="0" applyProtection="0"/>
    <xf numFmtId="0" fontId="36" fillId="0" borderId="7" applyNumberFormat="0" applyFill="0" applyAlignment="0" applyProtection="0"/>
    <xf numFmtId="0" fontId="37" fillId="23" borderId="0" applyNumberFormat="0" applyBorder="0" applyAlignment="0" applyProtection="0"/>
    <xf numFmtId="0" fontId="38" fillId="21" borderId="8" applyNumberFormat="0" applyAlignment="0" applyProtection="0"/>
    <xf numFmtId="0" fontId="39" fillId="0" borderId="0" applyNumberFormat="0" applyFill="0" applyBorder="0" applyAlignment="0" applyProtection="0"/>
    <xf numFmtId="0" fontId="40" fillId="0" borderId="9" applyNumberFormat="0" applyFill="0" applyAlignment="0" applyProtection="0"/>
    <xf numFmtId="0" fontId="41" fillId="0" borderId="0" applyNumberFormat="0" applyFill="0" applyBorder="0" applyAlignment="0" applyProtection="0"/>
    <xf numFmtId="0" fontId="23" fillId="0" borderId="0"/>
    <xf numFmtId="0" fontId="23" fillId="2" borderId="1" applyNumberFormat="0" applyFont="0" applyAlignment="0" applyProtection="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23" fillId="0" borderId="0"/>
    <xf numFmtId="0" fontId="23" fillId="2" borderId="1" applyNumberFormat="0" applyFont="0" applyAlignment="0" applyProtection="0"/>
    <xf numFmtId="0" fontId="11" fillId="0" borderId="0"/>
    <xf numFmtId="0" fontId="49" fillId="27" borderId="0" applyNumberFormat="0" applyBorder="0" applyAlignment="0" applyProtection="0"/>
    <xf numFmtId="0" fontId="10" fillId="0" borderId="0"/>
    <xf numFmtId="0" fontId="10" fillId="0" borderId="0"/>
    <xf numFmtId="0" fontId="9" fillId="0" borderId="0"/>
    <xf numFmtId="0" fontId="9" fillId="0" borderId="0"/>
    <xf numFmtId="0" fontId="8" fillId="0" borderId="0"/>
    <xf numFmtId="43" fontId="23" fillId="0" borderId="0" applyFont="0" applyFill="0" applyBorder="0" applyAlignment="0" applyProtection="0"/>
    <xf numFmtId="0" fontId="7" fillId="0" borderId="0"/>
    <xf numFmtId="0" fontId="6" fillId="0" borderId="0"/>
    <xf numFmtId="0" fontId="6" fillId="0" borderId="0"/>
    <xf numFmtId="9" fontId="6"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4" fillId="0" borderId="0"/>
    <xf numFmtId="0" fontId="40" fillId="0" borderId="27" applyNumberFormat="0" applyFill="0" applyAlignment="0" applyProtection="0"/>
    <xf numFmtId="0" fontId="38" fillId="21" borderId="26" applyNumberFormat="0" applyAlignment="0" applyProtection="0"/>
    <xf numFmtId="0" fontId="28" fillId="21" borderId="28" applyNumberFormat="0" applyAlignment="0" applyProtection="0"/>
    <xf numFmtId="0" fontId="35" fillId="8" borderId="24" applyNumberFormat="0" applyAlignment="0" applyProtection="0"/>
    <xf numFmtId="0" fontId="28" fillId="21" borderId="24" applyNumberFormat="0" applyAlignment="0" applyProtection="0"/>
    <xf numFmtId="0" fontId="35" fillId="8" borderId="28" applyNumberFormat="0" applyAlignment="0" applyProtection="0"/>
    <xf numFmtId="0" fontId="28" fillId="21" borderId="28" applyNumberFormat="0" applyAlignment="0" applyProtection="0"/>
    <xf numFmtId="0" fontId="23" fillId="2" borderId="25" applyNumberFormat="0" applyFont="0" applyAlignment="0" applyProtection="0"/>
    <xf numFmtId="0" fontId="23" fillId="2" borderId="29" applyNumberFormat="0" applyFont="0" applyAlignment="0" applyProtection="0"/>
    <xf numFmtId="0" fontId="23" fillId="2" borderId="29" applyNumberFormat="0" applyFont="0" applyAlignment="0" applyProtection="0"/>
    <xf numFmtId="0" fontId="40" fillId="0" borderId="31" applyNumberFormat="0" applyFill="0" applyAlignment="0" applyProtection="0"/>
    <xf numFmtId="0" fontId="4" fillId="0" borderId="0"/>
    <xf numFmtId="0" fontId="23" fillId="2" borderId="25" applyNumberFormat="0" applyFont="0" applyAlignment="0" applyProtection="0"/>
    <xf numFmtId="0" fontId="23" fillId="2" borderId="29" applyNumberFormat="0" applyFont="0" applyAlignment="0" applyProtection="0"/>
    <xf numFmtId="0" fontId="38" fillId="21" borderId="30" applyNumberFormat="0" applyAlignment="0" applyProtection="0"/>
    <xf numFmtId="0" fontId="40" fillId="0" borderId="27" applyNumberFormat="0" applyFill="0" applyAlignment="0" applyProtection="0"/>
    <xf numFmtId="0" fontId="38" fillId="21" borderId="26" applyNumberFormat="0" applyAlignment="0" applyProtection="0"/>
    <xf numFmtId="0" fontId="35" fillId="8" borderId="24" applyNumberFormat="0" applyAlignment="0" applyProtection="0"/>
    <xf numFmtId="0" fontId="28" fillId="21" borderId="24" applyNumberFormat="0" applyAlignment="0" applyProtection="0"/>
    <xf numFmtId="0" fontId="38" fillId="21" borderId="30" applyNumberFormat="0" applyAlignment="0" applyProtection="0"/>
    <xf numFmtId="9" fontId="4" fillId="0" borderId="0" applyFont="0" applyFill="0" applyBorder="0" applyAlignment="0" applyProtection="0"/>
    <xf numFmtId="0" fontId="35" fillId="8" borderId="28" applyNumberFormat="0" applyAlignment="0" applyProtection="0"/>
    <xf numFmtId="0" fontId="23" fillId="2" borderId="25" applyNumberFormat="0" applyFont="0" applyAlignment="0" applyProtection="0"/>
    <xf numFmtId="0" fontId="40" fillId="0" borderId="31" applyNumberFormat="0" applyFill="0" applyAlignment="0" applyProtection="0"/>
    <xf numFmtId="0" fontId="3" fillId="0" borderId="0"/>
    <xf numFmtId="0" fontId="3" fillId="0" borderId="0"/>
    <xf numFmtId="9" fontId="3"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1" fillId="0" borderId="0"/>
    <xf numFmtId="0" fontId="60" fillId="0" borderId="0" applyNumberFormat="0" applyFill="0" applyBorder="0" applyAlignment="0" applyProtection="0"/>
  </cellStyleXfs>
  <cellXfs count="161">
    <xf numFmtId="0" fontId="0" fillId="0" borderId="0" xfId="0"/>
    <xf numFmtId="0" fontId="0" fillId="0" borderId="0" xfId="0" applyBorder="1"/>
    <xf numFmtId="0" fontId="21" fillId="0" borderId="0" xfId="0" applyFont="1" applyBorder="1" applyAlignment="1"/>
    <xf numFmtId="0" fontId="0" fillId="0" borderId="0" xfId="0" applyBorder="1"/>
    <xf numFmtId="0" fontId="21" fillId="0" borderId="0" xfId="0" applyFont="1" applyBorder="1" applyAlignment="1"/>
    <xf numFmtId="0" fontId="0" fillId="0" borderId="0" xfId="0"/>
    <xf numFmtId="0" fontId="23" fillId="0" borderId="0" xfId="0" applyFont="1"/>
    <xf numFmtId="0" fontId="0" fillId="0" borderId="0" xfId="0"/>
    <xf numFmtId="0" fontId="21" fillId="0" borderId="0" xfId="0" applyFont="1" applyBorder="1" applyAlignment="1">
      <alignment horizontal="left"/>
    </xf>
    <xf numFmtId="0" fontId="43" fillId="0" borderId="0" xfId="0" applyFont="1" applyBorder="1" applyAlignment="1">
      <alignment horizontal="left"/>
    </xf>
    <xf numFmtId="0" fontId="43" fillId="26" borderId="0" xfId="0" applyFont="1" applyFill="1" applyAlignment="1"/>
    <xf numFmtId="0" fontId="44" fillId="26" borderId="0" xfId="0" applyFont="1" applyFill="1"/>
    <xf numFmtId="0" fontId="22" fillId="26" borderId="0" xfId="0" applyFont="1" applyFill="1"/>
    <xf numFmtId="0" fontId="44" fillId="26" borderId="0" xfId="0" applyFont="1" applyFill="1" applyBorder="1"/>
    <xf numFmtId="0" fontId="21" fillId="26" borderId="0" xfId="0" applyFont="1" applyFill="1"/>
    <xf numFmtId="0" fontId="21" fillId="26" borderId="0" xfId="0" applyFont="1" applyFill="1" applyBorder="1" applyAlignment="1">
      <alignment horizontal="left" vertical="center"/>
    </xf>
    <xf numFmtId="0" fontId="21" fillId="26" borderId="0" xfId="0" applyFont="1" applyFill="1" applyBorder="1" applyAlignment="1">
      <alignment horizontal="right" textRotation="90" wrapText="1"/>
    </xf>
    <xf numFmtId="0" fontId="21" fillId="26" borderId="0" xfId="0" applyFont="1" applyFill="1" applyAlignment="1">
      <alignment horizontal="center" vertical="center"/>
    </xf>
    <xf numFmtId="0" fontId="22" fillId="26" borderId="11" xfId="0" applyFont="1" applyFill="1" applyBorder="1" applyAlignment="1">
      <alignment horizontal="right"/>
    </xf>
    <xf numFmtId="0" fontId="22" fillId="26" borderId="11" xfId="0" applyFont="1" applyFill="1" applyBorder="1" applyAlignment="1">
      <alignment horizontal="left"/>
    </xf>
    <xf numFmtId="0" fontId="42" fillId="25" borderId="13" xfId="0" applyFont="1" applyFill="1" applyBorder="1" applyAlignment="1">
      <alignment horizontal="right" textRotation="90" wrapText="1"/>
    </xf>
    <xf numFmtId="0" fontId="43" fillId="26" borderId="0" xfId="0" applyFont="1" applyFill="1" applyAlignment="1">
      <alignment horizontal="right"/>
    </xf>
    <xf numFmtId="0" fontId="22" fillId="26" borderId="11" xfId="0" applyFont="1" applyFill="1" applyBorder="1"/>
    <xf numFmtId="0" fontId="21" fillId="26" borderId="13" xfId="0" applyFont="1" applyFill="1" applyBorder="1" applyAlignment="1">
      <alignment horizontal="right" textRotation="90" wrapText="1"/>
    </xf>
    <xf numFmtId="2" fontId="22" fillId="26" borderId="11" xfId="0" applyNumberFormat="1" applyFont="1" applyFill="1" applyBorder="1"/>
    <xf numFmtId="0" fontId="46" fillId="0" borderId="10" xfId="110" applyFont="1" applyBorder="1" applyAlignment="1">
      <alignment horizontal="right"/>
    </xf>
    <xf numFmtId="0" fontId="48" fillId="0" borderId="10" xfId="110" applyFont="1" applyFill="1" applyBorder="1" applyAlignment="1">
      <alignment horizontal="right"/>
    </xf>
    <xf numFmtId="0" fontId="47" fillId="0" borderId="0" xfId="98" applyFont="1" applyFill="1" applyBorder="1"/>
    <xf numFmtId="0" fontId="56" fillId="29" borderId="17" xfId="98" applyFont="1" applyFill="1" applyBorder="1" applyAlignment="1"/>
    <xf numFmtId="0" fontId="56" fillId="26" borderId="0" xfId="2" applyNumberFormat="1" applyFont="1" applyFill="1" applyBorder="1" applyAlignment="1">
      <alignment horizontal="right"/>
    </xf>
    <xf numFmtId="0" fontId="56" fillId="26" borderId="0" xfId="98" applyFont="1" applyFill="1" applyBorder="1" applyAlignment="1">
      <alignment vertical="center"/>
    </xf>
    <xf numFmtId="0" fontId="56" fillId="29" borderId="0" xfId="2" applyNumberFormat="1" applyFont="1" applyFill="1" applyBorder="1" applyAlignment="1">
      <alignment horizontal="right"/>
    </xf>
    <xf numFmtId="164" fontId="51" fillId="25" borderId="14" xfId="107" applyNumberFormat="1" applyFont="1" applyFill="1" applyBorder="1" applyAlignment="1">
      <alignment horizontal="right" vertical="center" wrapText="1"/>
    </xf>
    <xf numFmtId="0" fontId="5" fillId="25" borderId="16" xfId="113" applyFont="1" applyFill="1" applyBorder="1" applyAlignment="1">
      <alignment horizontal="right"/>
    </xf>
    <xf numFmtId="0" fontId="56" fillId="26" borderId="21" xfId="98" applyFont="1" applyFill="1" applyBorder="1" applyAlignment="1"/>
    <xf numFmtId="0" fontId="55" fillId="26" borderId="0" xfId="113" applyFont="1" applyFill="1" applyAlignment="1">
      <alignment horizontal="left"/>
    </xf>
    <xf numFmtId="0" fontId="5" fillId="29" borderId="0" xfId="113" applyFont="1" applyFill="1"/>
    <xf numFmtId="0" fontId="56" fillId="26" borderId="16" xfId="98" applyFont="1" applyFill="1" applyBorder="1" applyAlignment="1"/>
    <xf numFmtId="164" fontId="51" fillId="26" borderId="14" xfId="107" applyNumberFormat="1" applyFont="1" applyFill="1" applyBorder="1" applyAlignment="1">
      <alignment horizontal="left" vertical="center" wrapText="1"/>
    </xf>
    <xf numFmtId="165" fontId="56" fillId="26" borderId="0" xfId="1" applyNumberFormat="1" applyFont="1" applyFill="1" applyBorder="1" applyAlignment="1">
      <alignment vertical="center"/>
    </xf>
    <xf numFmtId="164" fontId="51" fillId="26" borderId="18" xfId="107" applyNumberFormat="1" applyFont="1" applyFill="1" applyBorder="1" applyAlignment="1">
      <alignment horizontal="left" vertical="center" wrapText="1"/>
    </xf>
    <xf numFmtId="0" fontId="55" fillId="29" borderId="0" xfId="113" applyFont="1" applyFill="1" applyAlignment="1">
      <alignment horizontal="left"/>
    </xf>
    <xf numFmtId="0" fontId="56" fillId="26" borderId="17" xfId="98" applyFont="1" applyFill="1" applyBorder="1" applyAlignment="1"/>
    <xf numFmtId="0" fontId="56" fillId="29" borderId="22" xfId="98" applyFont="1" applyFill="1" applyBorder="1" applyAlignment="1"/>
    <xf numFmtId="44" fontId="56" fillId="26" borderId="0" xfId="1" applyFont="1" applyFill="1" applyBorder="1" applyAlignment="1">
      <alignment vertical="center"/>
    </xf>
    <xf numFmtId="0" fontId="51" fillId="28" borderId="0" xfId="113" applyFont="1" applyFill="1" applyAlignment="1">
      <alignment horizontal="right"/>
    </xf>
    <xf numFmtId="0" fontId="56" fillId="29" borderId="16" xfId="98" applyFont="1" applyFill="1" applyBorder="1" applyAlignment="1"/>
    <xf numFmtId="9" fontId="0" fillId="25" borderId="16" xfId="114" applyFont="1" applyFill="1" applyBorder="1" applyAlignment="1">
      <alignment horizontal="right"/>
    </xf>
    <xf numFmtId="0" fontId="57" fillId="29" borderId="23" xfId="98" applyFont="1" applyFill="1" applyBorder="1" applyAlignment="1"/>
    <xf numFmtId="0" fontId="55" fillId="25" borderId="0" xfId="113" applyFont="1" applyFill="1" applyAlignment="1"/>
    <xf numFmtId="0" fontId="56" fillId="26" borderId="0" xfId="98" applyFont="1" applyFill="1" applyBorder="1" applyAlignment="1"/>
    <xf numFmtId="164" fontId="51" fillId="26" borderId="19" xfId="107" applyNumberFormat="1" applyFont="1" applyFill="1" applyBorder="1" applyAlignment="1">
      <alignment horizontal="left" vertical="center" wrapText="1"/>
    </xf>
    <xf numFmtId="0" fontId="5" fillId="25" borderId="17" xfId="113" applyFont="1" applyFill="1" applyBorder="1" applyAlignment="1">
      <alignment horizontal="right"/>
    </xf>
    <xf numFmtId="0" fontId="57" fillId="25" borderId="0" xfId="98" applyFont="1" applyFill="1" applyBorder="1" applyAlignment="1">
      <alignment vertical="center"/>
    </xf>
    <xf numFmtId="0" fontId="50" fillId="29" borderId="20" xfId="113" applyFont="1" applyFill="1" applyBorder="1" applyAlignment="1">
      <alignment horizontal="right"/>
    </xf>
    <xf numFmtId="0" fontId="5" fillId="26" borderId="0" xfId="113" applyFont="1" applyFill="1"/>
    <xf numFmtId="0" fontId="57" fillId="26" borderId="23" xfId="98" applyFont="1" applyFill="1" applyBorder="1" applyAlignment="1"/>
    <xf numFmtId="0" fontId="5" fillId="26" borderId="0" xfId="113" applyFont="1" applyFill="1" applyBorder="1"/>
    <xf numFmtId="0" fontId="5" fillId="28" borderId="0" xfId="113" applyFont="1" applyFill="1"/>
    <xf numFmtId="0" fontId="51" fillId="24" borderId="0" xfId="113" applyFont="1" applyFill="1" applyBorder="1" applyAlignment="1">
      <alignment wrapText="1"/>
    </xf>
    <xf numFmtId="0" fontId="56" fillId="24" borderId="0" xfId="98" applyFont="1" applyFill="1" applyBorder="1" applyAlignment="1">
      <alignment vertical="center"/>
    </xf>
    <xf numFmtId="0" fontId="56" fillId="29" borderId="0" xfId="98" applyFont="1" applyFill="1" applyBorder="1" applyAlignment="1"/>
    <xf numFmtId="0" fontId="57" fillId="26" borderId="0" xfId="98" applyFont="1" applyFill="1" applyBorder="1" applyAlignment="1">
      <alignment vertical="center"/>
    </xf>
    <xf numFmtId="0" fontId="56" fillId="29" borderId="21" xfId="98" applyFont="1" applyFill="1" applyBorder="1" applyAlignment="1"/>
    <xf numFmtId="164" fontId="51" fillId="25" borderId="14" xfId="107" applyNumberFormat="1" applyFont="1" applyFill="1" applyBorder="1" applyAlignment="1">
      <alignment horizontal="left" vertical="center" wrapText="1"/>
    </xf>
    <xf numFmtId="0" fontId="51" fillId="26" borderId="0" xfId="113" applyFont="1" applyFill="1" applyBorder="1" applyAlignment="1">
      <alignment horizontal="center"/>
    </xf>
    <xf numFmtId="0" fontId="5" fillId="26" borderId="21" xfId="113" applyFont="1" applyFill="1" applyBorder="1" applyAlignment="1">
      <alignment horizontal="right"/>
    </xf>
    <xf numFmtId="0" fontId="56" fillId="26" borderId="0" xfId="2" applyFont="1" applyFill="1" applyBorder="1" applyAlignment="1">
      <alignment horizontal="right"/>
    </xf>
    <xf numFmtId="0" fontId="5" fillId="29" borderId="21" xfId="113" applyFont="1" applyFill="1" applyBorder="1" applyAlignment="1">
      <alignment horizontal="right"/>
    </xf>
    <xf numFmtId="0" fontId="50" fillId="0" borderId="20" xfId="113" applyFont="1" applyFill="1" applyBorder="1" applyAlignment="1">
      <alignment horizontal="right"/>
    </xf>
    <xf numFmtId="9" fontId="0" fillId="25" borderId="0" xfId="114" applyFont="1" applyFill="1" applyBorder="1" applyAlignment="1">
      <alignment horizontal="right"/>
    </xf>
    <xf numFmtId="0" fontId="58" fillId="24" borderId="0" xfId="113" applyFont="1" applyFill="1" applyBorder="1" applyAlignment="1">
      <alignment horizontal="left"/>
    </xf>
    <xf numFmtId="0" fontId="57" fillId="26" borderId="0" xfId="98" applyFont="1" applyFill="1" applyBorder="1" applyAlignment="1"/>
    <xf numFmtId="0" fontId="57" fillId="29" borderId="0" xfId="98" applyFont="1" applyFill="1" applyBorder="1" applyAlignment="1"/>
    <xf numFmtId="165" fontId="56" fillId="29" borderId="0" xfId="1" applyNumberFormat="1" applyFont="1" applyFill="1" applyBorder="1" applyAlignment="1">
      <alignment vertical="center"/>
    </xf>
    <xf numFmtId="0" fontId="56" fillId="25" borderId="0" xfId="98" applyFont="1" applyFill="1" applyBorder="1" applyAlignment="1">
      <alignment vertical="center"/>
    </xf>
    <xf numFmtId="44" fontId="56" fillId="29" borderId="0" xfId="1" applyFont="1" applyFill="1" applyBorder="1" applyAlignment="1">
      <alignment vertical="center"/>
    </xf>
    <xf numFmtId="0" fontId="56" fillId="26" borderId="22" xfId="98" applyFont="1" applyFill="1" applyBorder="1" applyAlignment="1"/>
    <xf numFmtId="0" fontId="5" fillId="25" borderId="0" xfId="113" applyFont="1" applyFill="1" applyBorder="1" applyAlignment="1">
      <alignment horizontal="right"/>
    </xf>
    <xf numFmtId="0" fontId="56" fillId="29" borderId="0" xfId="2" applyFont="1" applyFill="1" applyBorder="1" applyAlignment="1">
      <alignment horizontal="right"/>
    </xf>
    <xf numFmtId="0" fontId="50" fillId="26" borderId="20" xfId="113" applyFont="1" applyFill="1" applyBorder="1" applyAlignment="1">
      <alignment horizontal="right"/>
    </xf>
    <xf numFmtId="9" fontId="51" fillId="25" borderId="17" xfId="114" applyFont="1" applyFill="1" applyBorder="1" applyAlignment="1">
      <alignment horizontal="right"/>
    </xf>
    <xf numFmtId="0" fontId="23" fillId="0" borderId="0" xfId="98" applyFont="1"/>
    <xf numFmtId="0" fontId="23" fillId="0" borderId="0" xfId="98" applyFont="1"/>
    <xf numFmtId="0" fontId="22" fillId="0" borderId="12" xfId="101" applyFont="1" applyFill="1" applyBorder="1" applyAlignment="1">
      <alignment horizontal="right"/>
    </xf>
    <xf numFmtId="0" fontId="23" fillId="0" borderId="0" xfId="98" applyFont="1"/>
    <xf numFmtId="0" fontId="23" fillId="0" borderId="0" xfId="98" applyFont="1"/>
    <xf numFmtId="0" fontId="22" fillId="26" borderId="12" xfId="101" applyFont="1" applyFill="1" applyBorder="1" applyAlignment="1">
      <alignment horizontal="right"/>
    </xf>
    <xf numFmtId="0" fontId="23" fillId="0" borderId="0" xfId="98" applyFont="1"/>
    <xf numFmtId="0" fontId="23" fillId="0" borderId="0" xfId="98" applyFont="1"/>
    <xf numFmtId="0" fontId="57" fillId="0" borderId="0" xfId="98" applyFont="1" applyFill="1" applyBorder="1" applyAlignment="1"/>
    <xf numFmtId="166" fontId="22" fillId="26" borderId="12" xfId="0" applyNumberFormat="1" applyFont="1" applyFill="1" applyBorder="1" applyAlignment="1">
      <alignment horizontal="right" indent="1"/>
    </xf>
    <xf numFmtId="0" fontId="22" fillId="30" borderId="11" xfId="0" applyFont="1" applyFill="1" applyBorder="1" applyAlignment="1">
      <alignment horizontal="left"/>
    </xf>
    <xf numFmtId="2" fontId="22" fillId="30" borderId="11" xfId="0" applyNumberFormat="1" applyFont="1" applyFill="1" applyBorder="1"/>
    <xf numFmtId="0" fontId="22" fillId="30" borderId="11" xfId="0" applyFont="1" applyFill="1" applyBorder="1"/>
    <xf numFmtId="0" fontId="22" fillId="30" borderId="11" xfId="0" applyFont="1" applyFill="1" applyBorder="1" applyAlignment="1">
      <alignment horizontal="right"/>
    </xf>
    <xf numFmtId="166" fontId="22" fillId="30" borderId="12" xfId="0" applyNumberFormat="1" applyFont="1" applyFill="1" applyBorder="1" applyAlignment="1">
      <alignment horizontal="right" indent="1"/>
    </xf>
    <xf numFmtId="0" fontId="22" fillId="30" borderId="12" xfId="101" applyFont="1" applyFill="1" applyBorder="1" applyAlignment="1">
      <alignment horizontal="right"/>
    </xf>
    <xf numFmtId="0" fontId="22" fillId="30" borderId="0" xfId="0" applyFont="1" applyFill="1"/>
    <xf numFmtId="0" fontId="46" fillId="0" borderId="0" xfId="98" applyFont="1" applyAlignment="1">
      <alignment horizontal="left"/>
    </xf>
    <xf numFmtId="0" fontId="45" fillId="0" borderId="10" xfId="110" applyFont="1" applyBorder="1" applyAlignment="1">
      <alignment horizontal="center"/>
    </xf>
    <xf numFmtId="0" fontId="51" fillId="25" borderId="0" xfId="113" applyFont="1" applyFill="1" applyBorder="1" applyAlignment="1">
      <alignment horizontal="center" wrapText="1"/>
    </xf>
    <xf numFmtId="0" fontId="51" fillId="25" borderId="14" xfId="113" applyFont="1" applyFill="1" applyBorder="1" applyAlignment="1">
      <alignment horizontal="center" wrapText="1"/>
    </xf>
    <xf numFmtId="165" fontId="56" fillId="26" borderId="15" xfId="1" applyNumberFormat="1" applyFont="1" applyFill="1" applyBorder="1" applyAlignment="1">
      <alignment horizontal="center" vertical="center"/>
    </xf>
    <xf numFmtId="165" fontId="56" fillId="26" borderId="0" xfId="1" applyNumberFormat="1" applyFont="1" applyFill="1" applyBorder="1" applyAlignment="1">
      <alignment horizontal="center" vertical="center"/>
    </xf>
    <xf numFmtId="0" fontId="52" fillId="26" borderId="0" xfId="113" applyFont="1" applyFill="1" applyAlignment="1">
      <alignment horizontal="left"/>
    </xf>
    <xf numFmtId="0" fontId="51" fillId="25" borderId="16" xfId="113" applyFont="1" applyFill="1" applyBorder="1" applyAlignment="1">
      <alignment horizontal="center"/>
    </xf>
    <xf numFmtId="0" fontId="51" fillId="25" borderId="0" xfId="113" applyFont="1" applyFill="1" applyBorder="1" applyAlignment="1">
      <alignment horizontal="center"/>
    </xf>
    <xf numFmtId="0" fontId="51" fillId="25" borderId="17" xfId="113" applyFont="1" applyFill="1" applyBorder="1" applyAlignment="1">
      <alignment horizontal="center"/>
    </xf>
    <xf numFmtId="44" fontId="56" fillId="26" borderId="15" xfId="1" applyFont="1" applyFill="1" applyBorder="1" applyAlignment="1">
      <alignment horizontal="center" vertical="center"/>
    </xf>
    <xf numFmtId="44" fontId="56" fillId="26" borderId="0" xfId="1" applyFont="1" applyFill="1" applyBorder="1" applyAlignment="1">
      <alignment horizontal="center" vertical="center"/>
    </xf>
    <xf numFmtId="0" fontId="43" fillId="26" borderId="0" xfId="0" applyFont="1" applyFill="1" applyAlignment="1">
      <alignment horizontal="left"/>
    </xf>
    <xf numFmtId="0" fontId="43" fillId="26" borderId="0" xfId="0" applyFont="1" applyFill="1" applyAlignment="1">
      <alignment horizontal="right"/>
    </xf>
    <xf numFmtId="0" fontId="21" fillId="26" borderId="0" xfId="98" applyFont="1" applyFill="1" applyAlignment="1">
      <alignment horizontal="left" wrapText="1"/>
    </xf>
    <xf numFmtId="0" fontId="21" fillId="26" borderId="0" xfId="98" applyFont="1" applyFill="1" applyAlignment="1">
      <alignment wrapText="1"/>
    </xf>
    <xf numFmtId="0" fontId="23" fillId="26" borderId="0" xfId="98" applyFont="1" applyFill="1"/>
    <xf numFmtId="0" fontId="21" fillId="26" borderId="0" xfId="98" applyFont="1" applyFill="1" applyAlignment="1">
      <alignment horizontal="left"/>
    </xf>
    <xf numFmtId="0" fontId="22" fillId="26" borderId="0" xfId="98" applyFont="1" applyFill="1"/>
    <xf numFmtId="0" fontId="45" fillId="26" borderId="0" xfId="146" applyFont="1" applyFill="1" applyBorder="1" applyAlignment="1">
      <alignment horizontal="left"/>
    </xf>
    <xf numFmtId="0" fontId="23" fillId="24" borderId="0" xfId="146" applyFont="1" applyFill="1" applyBorder="1" applyAlignment="1">
      <alignment horizontal="center"/>
    </xf>
    <xf numFmtId="167" fontId="59" fillId="26" borderId="0" xfId="146" applyNumberFormat="1" applyFont="1" applyFill="1" applyBorder="1" applyAlignment="1">
      <alignment horizontal="center"/>
    </xf>
    <xf numFmtId="0" fontId="59" fillId="26" borderId="0" xfId="146" applyFont="1" applyFill="1" applyBorder="1" applyAlignment="1"/>
    <xf numFmtId="0" fontId="61" fillId="26" borderId="0" xfId="147" applyFont="1" applyFill="1" applyAlignment="1">
      <alignment horizontal="left" wrapText="1"/>
    </xf>
    <xf numFmtId="0" fontId="61" fillId="26" borderId="0" xfId="147" applyFont="1" applyFill="1" applyAlignment="1">
      <alignment wrapText="1"/>
    </xf>
    <xf numFmtId="0" fontId="23" fillId="26" borderId="0" xfId="98" applyFont="1" applyFill="1" applyAlignment="1"/>
    <xf numFmtId="0" fontId="23" fillId="24" borderId="14" xfId="98" applyFont="1" applyFill="1" applyBorder="1" applyAlignment="1">
      <alignment horizontal="center" wrapText="1"/>
    </xf>
    <xf numFmtId="0" fontId="62" fillId="26" borderId="0" xfId="98" applyFont="1" applyFill="1" applyAlignment="1">
      <alignment horizontal="left" wrapText="1"/>
    </xf>
    <xf numFmtId="0" fontId="61" fillId="26" borderId="0" xfId="147" applyFont="1" applyFill="1" applyAlignment="1">
      <alignment horizontal="left"/>
    </xf>
    <xf numFmtId="0" fontId="61" fillId="26" borderId="0" xfId="147" applyFont="1" applyFill="1" applyAlignment="1"/>
    <xf numFmtId="0" fontId="61" fillId="26" borderId="0" xfId="147" applyFont="1" applyFill="1" applyAlignment="1">
      <alignment horizontal="left"/>
    </xf>
    <xf numFmtId="0" fontId="23" fillId="26" borderId="0" xfId="98" applyFont="1" applyFill="1" applyAlignment="1">
      <alignment horizontal="center"/>
    </xf>
    <xf numFmtId="0" fontId="46" fillId="31" borderId="32" xfId="98" applyFont="1" applyFill="1" applyBorder="1" applyAlignment="1">
      <alignment horizontal="left"/>
    </xf>
    <xf numFmtId="0" fontId="46" fillId="31" borderId="15" xfId="98" applyFont="1" applyFill="1" applyBorder="1" applyAlignment="1">
      <alignment horizontal="left"/>
    </xf>
    <xf numFmtId="0" fontId="46" fillId="31" borderId="33" xfId="98" applyFont="1" applyFill="1" applyBorder="1" applyAlignment="1">
      <alignment horizontal="left"/>
    </xf>
    <xf numFmtId="0" fontId="63" fillId="26" borderId="32" xfId="98" applyFont="1" applyFill="1" applyBorder="1" applyAlignment="1">
      <alignment horizontal="left" vertical="center" wrapText="1"/>
    </xf>
    <xf numFmtId="0" fontId="64" fillId="26" borderId="15" xfId="98" applyFont="1" applyFill="1" applyBorder="1" applyAlignment="1">
      <alignment horizontal="left" vertical="center" wrapText="1"/>
    </xf>
    <xf numFmtId="0" fontId="64" fillId="26" borderId="33" xfId="98" applyFont="1" applyFill="1" applyBorder="1" applyAlignment="1">
      <alignment horizontal="left" vertical="center" wrapText="1"/>
    </xf>
    <xf numFmtId="0" fontId="64" fillId="26" borderId="32" xfId="98" applyFont="1" applyFill="1" applyBorder="1" applyAlignment="1">
      <alignment horizontal="left" vertical="center" wrapText="1"/>
    </xf>
    <xf numFmtId="0" fontId="65" fillId="26" borderId="0" xfId="98" applyFont="1" applyFill="1" applyAlignment="1">
      <alignment wrapText="1"/>
    </xf>
    <xf numFmtId="0" fontId="65" fillId="25" borderId="34" xfId="98" applyFont="1" applyFill="1" applyBorder="1" applyAlignment="1">
      <alignment horizontal="center" wrapText="1"/>
    </xf>
    <xf numFmtId="0" fontId="65" fillId="25" borderId="35" xfId="98" applyFont="1" applyFill="1" applyBorder="1" applyAlignment="1">
      <alignment horizontal="center" wrapText="1"/>
    </xf>
    <xf numFmtId="0" fontId="65" fillId="25" borderId="36" xfId="98" applyFont="1" applyFill="1" applyBorder="1" applyAlignment="1">
      <alignment horizontal="center" wrapText="1"/>
    </xf>
    <xf numFmtId="0" fontId="65" fillId="26" borderId="0" xfId="98" applyFont="1" applyFill="1" applyAlignment="1">
      <alignment horizontal="center" wrapText="1"/>
    </xf>
    <xf numFmtId="0" fontId="62" fillId="26" borderId="11" xfId="98" applyFont="1" applyFill="1" applyBorder="1" applyAlignment="1">
      <alignment wrapText="1"/>
    </xf>
    <xf numFmtId="0" fontId="23" fillId="24" borderId="12" xfId="98" applyFont="1" applyFill="1" applyBorder="1" applyAlignment="1">
      <alignment horizontal="center"/>
    </xf>
    <xf numFmtId="0" fontId="23" fillId="24" borderId="11" xfId="98" applyFont="1" applyFill="1" applyBorder="1" applyAlignment="1">
      <alignment horizontal="center"/>
    </xf>
    <xf numFmtId="0" fontId="23" fillId="24" borderId="37" xfId="98" applyFont="1" applyFill="1" applyBorder="1" applyAlignment="1">
      <alignment horizontal="center"/>
    </xf>
    <xf numFmtId="0" fontId="23" fillId="24" borderId="38" xfId="98" applyFont="1" applyFill="1" applyBorder="1" applyAlignment="1">
      <alignment horizontal="center"/>
    </xf>
    <xf numFmtId="0" fontId="23" fillId="24" borderId="39" xfId="98" applyFont="1" applyFill="1" applyBorder="1" applyAlignment="1">
      <alignment horizontal="center"/>
    </xf>
    <xf numFmtId="0" fontId="23" fillId="24" borderId="40" xfId="98" applyFont="1" applyFill="1" applyBorder="1" applyAlignment="1">
      <alignment horizontal="center"/>
    </xf>
    <xf numFmtId="0" fontId="23" fillId="32" borderId="0" xfId="98" applyFont="1" applyFill="1" applyBorder="1"/>
    <xf numFmtId="0" fontId="23" fillId="32" borderId="41" xfId="98" applyFont="1" applyFill="1" applyBorder="1"/>
    <xf numFmtId="0" fontId="23" fillId="26" borderId="10" xfId="98" applyFont="1" applyFill="1" applyBorder="1"/>
    <xf numFmtId="0" fontId="48" fillId="26" borderId="0" xfId="98" applyFont="1" applyFill="1"/>
    <xf numFmtId="0" fontId="23" fillId="26" borderId="0" xfId="98" applyFont="1" applyFill="1" applyAlignment="1">
      <alignment wrapText="1"/>
    </xf>
    <xf numFmtId="0" fontId="66" fillId="0" borderId="0" xfId="146" applyFont="1" applyAlignment="1">
      <alignment horizontal="left"/>
    </xf>
    <xf numFmtId="0" fontId="62" fillId="26" borderId="0" xfId="98" applyFont="1" applyFill="1"/>
    <xf numFmtId="0" fontId="67" fillId="26" borderId="0" xfId="147" applyFont="1" applyFill="1"/>
    <xf numFmtId="0" fontId="68" fillId="26" borderId="0" xfId="98" applyFont="1" applyFill="1"/>
    <xf numFmtId="0" fontId="67" fillId="26" borderId="0" xfId="147" applyFont="1" applyFill="1" applyAlignment="1">
      <alignment vertical="center"/>
    </xf>
    <xf numFmtId="0" fontId="64" fillId="26" borderId="0" xfId="98" applyFont="1" applyFill="1"/>
  </cellXfs>
  <cellStyles count="148">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2 2" xfId="120"/>
    <cellStyle name="Calculation 2 3" xfId="118"/>
    <cellStyle name="Calculation 3" xfId="31"/>
    <cellStyle name="Calculation 3 2" xfId="134"/>
    <cellStyle name="Calculation 3 3" xfId="122"/>
    <cellStyle name="Check Cell 2" xfId="74"/>
    <cellStyle name="Check Cell 3" xfId="32"/>
    <cellStyle name="Comma 2" xfId="107"/>
    <cellStyle name="Currency 2" xfId="1"/>
    <cellStyle name="Explanatory Text 2" xfId="75"/>
    <cellStyle name="Explanatory Text 3" xfId="33"/>
    <cellStyle name="Good" xfId="101" builtinId="26"/>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47" builtinId="8"/>
    <cellStyle name="Input 2" xfId="81"/>
    <cellStyle name="Input 2 2" xfId="119"/>
    <cellStyle name="Input 2 3" xfId="137"/>
    <cellStyle name="Input 3" xfId="39"/>
    <cellStyle name="Input 3 2" xfId="133"/>
    <cellStyle name="Input 3 3" xfId="121"/>
    <cellStyle name="Linked Cell 2" xfId="82"/>
    <cellStyle name="Linked Cell 3" xfId="40"/>
    <cellStyle name="Neutral 2" xfId="83"/>
    <cellStyle name="Neutral 3" xfId="41"/>
    <cellStyle name="Normal" xfId="0" builtinId="0"/>
    <cellStyle name="Normal 10" xfId="115"/>
    <cellStyle name="Normal 11" xfId="140"/>
    <cellStyle name="Normal 12" xfId="143"/>
    <cellStyle name="Normal 13" xfId="146"/>
    <cellStyle name="Normal 2" xfId="2"/>
    <cellStyle name="Normal 3" xfId="3"/>
    <cellStyle name="Normal 3 2" xfId="88"/>
    <cellStyle name="Normal 3 3" xfId="97"/>
    <cellStyle name="Normal 3 3 2" xfId="108"/>
    <cellStyle name="Normal 3 4" xfId="106"/>
    <cellStyle name="Normal 4" xfId="4"/>
    <cellStyle name="Normal 4 10" xfId="100"/>
    <cellStyle name="Normal 4 11" xfId="103"/>
    <cellStyle name="Normal 4 12" xfId="105"/>
    <cellStyle name="Normal 4 13" xfId="110"/>
    <cellStyle name="Normal 4 14" xfId="113"/>
    <cellStyle name="Normal 4 15" xfId="127"/>
    <cellStyle name="Normal 4 16" xfId="141"/>
    <cellStyle name="Normal 4 17" xfId="144"/>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102"/>
    <cellStyle name="Normal 7" xfId="104"/>
    <cellStyle name="Normal 8" xfId="109"/>
    <cellStyle name="Normal 9" xfId="112"/>
    <cellStyle name="Note 2" xfId="5"/>
    <cellStyle name="Note 2 2" xfId="128"/>
    <cellStyle name="Note 2 3" xfId="125"/>
    <cellStyle name="Note 3" xfId="89"/>
    <cellStyle name="Note 3 2" xfId="138"/>
    <cellStyle name="Note 3 3" xfId="129"/>
    <cellStyle name="Note 4" xfId="42"/>
    <cellStyle name="Note 4 2" xfId="99"/>
    <cellStyle name="Note 4 3" xfId="123"/>
    <cellStyle name="Note 4 4" xfId="124"/>
    <cellStyle name="Output 2" xfId="84"/>
    <cellStyle name="Output 2 2" xfId="117"/>
    <cellStyle name="Output 2 3" xfId="135"/>
    <cellStyle name="Output 3" xfId="43"/>
    <cellStyle name="Output 3 2" xfId="132"/>
    <cellStyle name="Output 3 3" xfId="130"/>
    <cellStyle name="Percent 2" xfId="111"/>
    <cellStyle name="Percent 3" xfId="114"/>
    <cellStyle name="Percent 4" xfId="136"/>
    <cellStyle name="Percent 5" xfId="142"/>
    <cellStyle name="Percent 6" xfId="145"/>
    <cellStyle name="Title 2" xfId="85"/>
    <cellStyle name="Title 3" xfId="44"/>
    <cellStyle name="Total 2" xfId="86"/>
    <cellStyle name="Total 2 2" xfId="116"/>
    <cellStyle name="Total 2 3" xfId="139"/>
    <cellStyle name="Total 3" xfId="45"/>
    <cellStyle name="Total 3 2" xfId="131"/>
    <cellStyle name="Total 3 3" xfId="126"/>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30</xdr:col>
      <xdr:colOff>63500</xdr:colOff>
      <xdr:row>6</xdr:row>
      <xdr:rowOff>58210</xdr:rowOff>
    </xdr:from>
    <xdr:to>
      <xdr:col>36</xdr:col>
      <xdr:colOff>166058</xdr:colOff>
      <xdr:row>31</xdr:row>
      <xdr:rowOff>126472</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4828500" y="1344085"/>
          <a:ext cx="3960183" cy="4678362"/>
        </a:xfrm>
        <a:prstGeom prst="rect">
          <a:avLst/>
        </a:prstGeom>
      </xdr:spPr>
    </xdr:pic>
    <xdr:clientData/>
  </xdr:twoCellAnchor>
  <xdr:twoCellAnchor editAs="oneCell">
    <xdr:from>
      <xdr:col>30</xdr:col>
      <xdr:colOff>63500</xdr:colOff>
      <xdr:row>32</xdr:row>
      <xdr:rowOff>142877</xdr:rowOff>
    </xdr:from>
    <xdr:to>
      <xdr:col>36</xdr:col>
      <xdr:colOff>194535</xdr:colOff>
      <xdr:row>56</xdr:row>
      <xdr:rowOff>108786</xdr:rowOff>
    </xdr:to>
    <xdr:pic>
      <xdr:nvPicPr>
        <xdr:cNvPr id="3" name="Picture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2"/>
        <a:stretch>
          <a:fillRect/>
        </a:stretch>
      </xdr:blipFill>
      <xdr:spPr>
        <a:xfrm>
          <a:off x="24828500" y="6134102"/>
          <a:ext cx="3988660" cy="43926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xdr:cNvSpPr txBox="1"/>
      </xdr:nvSpPr>
      <xdr:spPr>
        <a:xfrm>
          <a:off x="77152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workbookViewId="0">
      <selection activeCell="J11" sqref="J11"/>
    </sheetView>
  </sheetViews>
  <sheetFormatPr defaultRowHeight="12.75" x14ac:dyDescent="0.2"/>
  <cols>
    <col min="1" max="3" width="9.42578125" customWidth="1"/>
    <col min="4" max="7" width="8.85546875" customWidth="1"/>
    <col min="8" max="9" width="8.85546875" style="7" customWidth="1"/>
    <col min="10" max="10" width="6.85546875" style="7" bestFit="1" customWidth="1"/>
  </cols>
  <sheetData>
    <row r="1" spans="1:12" ht="15.75" x14ac:dyDescent="0.25">
      <c r="A1" s="9" t="s">
        <v>0</v>
      </c>
      <c r="B1" s="8"/>
      <c r="C1" s="8"/>
      <c r="D1" s="8"/>
      <c r="E1" s="4"/>
      <c r="F1" s="4"/>
      <c r="G1" s="4"/>
      <c r="H1" s="4"/>
      <c r="I1" s="4"/>
      <c r="J1" s="4"/>
    </row>
    <row r="2" spans="1:12" ht="15.75" x14ac:dyDescent="0.25">
      <c r="A2" s="2"/>
      <c r="B2" s="1"/>
      <c r="C2" s="3"/>
      <c r="D2" s="3"/>
      <c r="E2" s="3"/>
      <c r="F2" s="3"/>
      <c r="G2" s="3"/>
      <c r="H2" s="3"/>
      <c r="I2" s="3"/>
      <c r="J2" s="3"/>
      <c r="K2" s="3"/>
    </row>
    <row r="3" spans="1:12" s="6" customFormat="1" x14ac:dyDescent="0.2">
      <c r="A3" s="100"/>
      <c r="B3" s="100"/>
      <c r="C3" s="100"/>
      <c r="D3" s="25" t="s">
        <v>6</v>
      </c>
      <c r="E3" s="25" t="s">
        <v>7</v>
      </c>
      <c r="F3" s="25" t="s">
        <v>8</v>
      </c>
      <c r="G3" s="25" t="s">
        <v>9</v>
      </c>
      <c r="H3" s="25" t="s">
        <v>10</v>
      </c>
      <c r="I3" s="25" t="s">
        <v>11</v>
      </c>
      <c r="J3" s="26" t="s">
        <v>21</v>
      </c>
    </row>
    <row r="4" spans="1:12" x14ac:dyDescent="0.2">
      <c r="A4" s="99" t="s">
        <v>22</v>
      </c>
      <c r="B4" s="99"/>
      <c r="C4" s="99"/>
      <c r="D4" s="82">
        <f>'Price Calculation'!AB10</f>
        <v>24.452770855264575</v>
      </c>
      <c r="E4" s="82">
        <v>6</v>
      </c>
      <c r="F4" s="82">
        <v>2</v>
      </c>
      <c r="G4" s="82">
        <v>2</v>
      </c>
      <c r="H4" s="82">
        <v>2</v>
      </c>
      <c r="I4" s="82">
        <f>HUB!I4</f>
        <v>10</v>
      </c>
      <c r="J4" s="27">
        <f>SUM(D4:I4)</f>
        <v>46.452770855264575</v>
      </c>
    </row>
    <row r="5" spans="1:12" x14ac:dyDescent="0.2">
      <c r="A5" s="99" t="s">
        <v>25</v>
      </c>
      <c r="B5" s="99"/>
      <c r="C5" s="99"/>
      <c r="D5" s="86">
        <f>'Price Calculation'!AB11</f>
        <v>28.067685589519648</v>
      </c>
      <c r="E5" s="82">
        <v>12</v>
      </c>
      <c r="F5" s="82">
        <v>4</v>
      </c>
      <c r="G5" s="82">
        <v>4</v>
      </c>
      <c r="H5" s="82">
        <v>4</v>
      </c>
      <c r="I5" s="89">
        <f>HUB!I5</f>
        <v>8</v>
      </c>
      <c r="J5" s="27">
        <f>SUM(D5:I5)</f>
        <v>60.067685589519648</v>
      </c>
      <c r="L5" s="5"/>
    </row>
    <row r="6" spans="1:12" x14ac:dyDescent="0.2">
      <c r="A6" s="99" t="s">
        <v>43</v>
      </c>
      <c r="B6" s="99"/>
      <c r="C6" s="99"/>
      <c r="D6" s="86">
        <f>'Price Calculation'!AB12</f>
        <v>23.687630507477863</v>
      </c>
      <c r="E6" s="82">
        <v>30</v>
      </c>
      <c r="F6" s="82">
        <v>10</v>
      </c>
      <c r="G6" s="82">
        <v>10</v>
      </c>
      <c r="H6" s="82">
        <v>10</v>
      </c>
      <c r="I6" s="89">
        <f>HUB!I6</f>
        <v>10</v>
      </c>
      <c r="J6" s="27">
        <f t="shared" ref="J6:J12" si="0">SUM(D6:I6)</f>
        <v>93.687630507477863</v>
      </c>
      <c r="L6" s="5"/>
    </row>
    <row r="7" spans="1:12" x14ac:dyDescent="0.2">
      <c r="A7" s="99" t="s">
        <v>44</v>
      </c>
      <c r="B7" s="99"/>
      <c r="C7" s="99"/>
      <c r="D7" s="86">
        <f>'Price Calculation'!AB13</f>
        <v>26.569782886531861</v>
      </c>
      <c r="E7" s="82">
        <v>30</v>
      </c>
      <c r="F7" s="82">
        <v>10</v>
      </c>
      <c r="G7" s="82">
        <v>10</v>
      </c>
      <c r="H7" s="82">
        <v>10</v>
      </c>
      <c r="I7" s="89">
        <f>HUB!I7</f>
        <v>10</v>
      </c>
      <c r="J7" s="27">
        <f t="shared" si="0"/>
        <v>96.569782886531868</v>
      </c>
    </row>
    <row r="8" spans="1:12" x14ac:dyDescent="0.2">
      <c r="A8" s="99" t="s">
        <v>45</v>
      </c>
      <c r="B8" s="99"/>
      <c r="C8" s="99"/>
      <c r="D8" s="86">
        <f>'Price Calculation'!AB14</f>
        <v>19.235837139009909</v>
      </c>
      <c r="E8" s="82">
        <v>30</v>
      </c>
      <c r="F8" s="82">
        <v>10</v>
      </c>
      <c r="G8" s="82">
        <v>10</v>
      </c>
      <c r="H8" s="82">
        <v>10</v>
      </c>
      <c r="I8" s="89">
        <f>HUB!I8</f>
        <v>10</v>
      </c>
      <c r="J8" s="27">
        <f t="shared" si="0"/>
        <v>89.235837139009902</v>
      </c>
    </row>
    <row r="9" spans="1:12" x14ac:dyDescent="0.2">
      <c r="A9" s="99" t="s">
        <v>24</v>
      </c>
      <c r="B9" s="99"/>
      <c r="C9" s="99"/>
      <c r="D9" s="86">
        <f>'Price Calculation'!AB15</f>
        <v>20.704855370556</v>
      </c>
      <c r="E9" s="82">
        <v>30</v>
      </c>
      <c r="F9" s="82">
        <v>10</v>
      </c>
      <c r="G9" s="82">
        <v>10</v>
      </c>
      <c r="H9" s="82">
        <v>10</v>
      </c>
      <c r="I9" s="89">
        <f>HUB!I9</f>
        <v>10</v>
      </c>
      <c r="J9" s="27">
        <f t="shared" si="0"/>
        <v>90.704855370556004</v>
      </c>
    </row>
    <row r="10" spans="1:12" x14ac:dyDescent="0.2">
      <c r="A10" s="99" t="s">
        <v>46</v>
      </c>
      <c r="B10" s="99"/>
      <c r="C10" s="99"/>
      <c r="D10" s="86">
        <f>'Price Calculation'!AB16</f>
        <v>28.531794473421375</v>
      </c>
      <c r="E10" s="82">
        <v>12</v>
      </c>
      <c r="F10" s="82">
        <v>4</v>
      </c>
      <c r="G10" s="82">
        <v>4</v>
      </c>
      <c r="H10" s="82">
        <v>4</v>
      </c>
      <c r="I10" s="89">
        <f>HUB!I10</f>
        <v>8</v>
      </c>
      <c r="J10" s="27">
        <f t="shared" si="0"/>
        <v>60.531794473421371</v>
      </c>
    </row>
    <row r="11" spans="1:12" x14ac:dyDescent="0.2">
      <c r="A11" s="99" t="s">
        <v>47</v>
      </c>
      <c r="B11" s="99"/>
      <c r="C11" s="99"/>
      <c r="D11" s="86">
        <f>'Price Calculation'!AB17</f>
        <v>21.78563398612317</v>
      </c>
      <c r="E11" s="82">
        <v>30</v>
      </c>
      <c r="F11" s="82">
        <v>10</v>
      </c>
      <c r="G11" s="82">
        <v>10</v>
      </c>
      <c r="H11" s="82">
        <v>10</v>
      </c>
      <c r="I11" s="89">
        <f>HUB!I11</f>
        <v>10</v>
      </c>
      <c r="J11" s="27">
        <f t="shared" si="0"/>
        <v>91.785633986123173</v>
      </c>
    </row>
    <row r="12" spans="1:12" x14ac:dyDescent="0.2">
      <c r="A12" s="99" t="s">
        <v>23</v>
      </c>
      <c r="B12" s="99"/>
      <c r="C12" s="99"/>
      <c r="D12" s="86">
        <f>'Price Calculation'!AB18</f>
        <v>30</v>
      </c>
      <c r="E12" s="82">
        <v>12</v>
      </c>
      <c r="F12" s="82">
        <v>4</v>
      </c>
      <c r="G12" s="82">
        <v>4</v>
      </c>
      <c r="H12" s="82">
        <v>4</v>
      </c>
      <c r="I12" s="89">
        <f>HUB!I12</f>
        <v>10</v>
      </c>
      <c r="J12" s="27">
        <f t="shared" si="0"/>
        <v>64</v>
      </c>
    </row>
  </sheetData>
  <mergeCells count="10">
    <mergeCell ref="A4:C4"/>
    <mergeCell ref="A5:C5"/>
    <mergeCell ref="A3:C3"/>
    <mergeCell ref="A11:C11"/>
    <mergeCell ref="A12:C12"/>
    <mergeCell ref="A6:C6"/>
    <mergeCell ref="A7:C7"/>
    <mergeCell ref="A8:C8"/>
    <mergeCell ref="A9:C9"/>
    <mergeCell ref="A10:C10"/>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workbookViewId="0">
      <selection activeCell="J12" sqref="J12"/>
    </sheetView>
  </sheetViews>
  <sheetFormatPr defaultRowHeight="12.75" x14ac:dyDescent="0.2"/>
  <cols>
    <col min="11" max="11" width="14.42578125" bestFit="1" customWidth="1"/>
  </cols>
  <sheetData>
    <row r="1" spans="1:14" ht="15.75" x14ac:dyDescent="0.25">
      <c r="A1" s="9" t="s">
        <v>0</v>
      </c>
      <c r="B1" s="8"/>
      <c r="C1" s="8"/>
      <c r="D1" s="8"/>
      <c r="E1" s="4"/>
      <c r="F1" s="4"/>
      <c r="G1" s="4"/>
      <c r="H1" s="4"/>
      <c r="I1" s="4"/>
    </row>
    <row r="2" spans="1:14" ht="15.75" x14ac:dyDescent="0.25">
      <c r="A2" s="4"/>
      <c r="B2" s="3"/>
      <c r="C2" s="3"/>
      <c r="D2" s="3"/>
      <c r="E2" s="3"/>
      <c r="F2" s="3"/>
      <c r="G2" s="3"/>
      <c r="H2" s="3"/>
      <c r="I2" s="3"/>
    </row>
    <row r="3" spans="1:14" x14ac:dyDescent="0.2">
      <c r="A3" s="100"/>
      <c r="B3" s="100"/>
      <c r="C3" s="100"/>
      <c r="D3" s="25" t="s">
        <v>6</v>
      </c>
      <c r="E3" s="25" t="s">
        <v>7</v>
      </c>
      <c r="F3" s="25" t="s">
        <v>8</v>
      </c>
      <c r="G3" s="25" t="s">
        <v>9</v>
      </c>
      <c r="H3" s="25" t="s">
        <v>10</v>
      </c>
      <c r="I3" s="25" t="s">
        <v>11</v>
      </c>
      <c r="J3" s="26" t="s">
        <v>21</v>
      </c>
      <c r="K3" s="6"/>
      <c r="L3" s="6"/>
      <c r="M3" s="6"/>
      <c r="N3" s="6"/>
    </row>
    <row r="4" spans="1:14" x14ac:dyDescent="0.2">
      <c r="A4" s="99" t="s">
        <v>22</v>
      </c>
      <c r="B4" s="99"/>
      <c r="C4" s="99"/>
      <c r="D4" s="83">
        <f>'Price Calculation'!AB10</f>
        <v>24.452770855264575</v>
      </c>
      <c r="E4" s="83">
        <v>30</v>
      </c>
      <c r="F4" s="83">
        <v>10</v>
      </c>
      <c r="G4" s="83">
        <v>10</v>
      </c>
      <c r="H4" s="83">
        <v>10</v>
      </c>
      <c r="I4" s="89">
        <f>HUB!I4</f>
        <v>10</v>
      </c>
      <c r="J4" s="27">
        <f>SUM(D4:I4)</f>
        <v>94.452770855264575</v>
      </c>
      <c r="K4" s="7"/>
      <c r="L4" s="7"/>
      <c r="M4" s="7"/>
      <c r="N4" s="7"/>
    </row>
    <row r="5" spans="1:14" x14ac:dyDescent="0.2">
      <c r="A5" s="99" t="s">
        <v>25</v>
      </c>
      <c r="B5" s="99"/>
      <c r="C5" s="99"/>
      <c r="D5" s="86">
        <f>'Price Calculation'!AB11</f>
        <v>28.067685589519648</v>
      </c>
      <c r="E5" s="83">
        <v>6</v>
      </c>
      <c r="F5" s="83">
        <v>2</v>
      </c>
      <c r="G5" s="83">
        <v>2</v>
      </c>
      <c r="H5" s="83">
        <v>2</v>
      </c>
      <c r="I5" s="89">
        <f>HUB!I5</f>
        <v>8</v>
      </c>
      <c r="J5" s="27">
        <f>SUM(D5:I5)</f>
        <v>48.067685589519648</v>
      </c>
      <c r="K5" s="7"/>
      <c r="L5" s="7"/>
      <c r="M5" s="7"/>
      <c r="N5" s="7"/>
    </row>
    <row r="6" spans="1:14" x14ac:dyDescent="0.2">
      <c r="A6" s="99" t="s">
        <v>43</v>
      </c>
      <c r="B6" s="99"/>
      <c r="C6" s="99"/>
      <c r="D6" s="86">
        <f>'Price Calculation'!AB12</f>
        <v>23.687630507477863</v>
      </c>
      <c r="E6" s="83">
        <v>6</v>
      </c>
      <c r="F6" s="83">
        <v>2</v>
      </c>
      <c r="G6" s="83">
        <v>2</v>
      </c>
      <c r="H6" s="83">
        <v>2</v>
      </c>
      <c r="I6" s="89">
        <f>HUB!I6</f>
        <v>10</v>
      </c>
      <c r="J6" s="27">
        <f t="shared" ref="J6:J12" si="0">SUM(D6:I6)</f>
        <v>45.687630507477863</v>
      </c>
      <c r="K6" s="7"/>
      <c r="L6" s="7"/>
      <c r="M6" s="7"/>
      <c r="N6" s="7"/>
    </row>
    <row r="7" spans="1:14" x14ac:dyDescent="0.2">
      <c r="A7" s="99" t="s">
        <v>44</v>
      </c>
      <c r="B7" s="99"/>
      <c r="C7" s="99"/>
      <c r="D7" s="86">
        <f>'Price Calculation'!AB13</f>
        <v>26.569782886531861</v>
      </c>
      <c r="E7" s="83">
        <v>12</v>
      </c>
      <c r="F7" s="83">
        <v>4</v>
      </c>
      <c r="G7" s="83">
        <v>4</v>
      </c>
      <c r="H7" s="83">
        <v>4</v>
      </c>
      <c r="I7" s="89">
        <f>HUB!I7</f>
        <v>10</v>
      </c>
      <c r="J7" s="27">
        <f t="shared" si="0"/>
        <v>60.569782886531861</v>
      </c>
      <c r="K7" s="7"/>
      <c r="L7" s="7"/>
      <c r="M7" s="7"/>
      <c r="N7" s="7"/>
    </row>
    <row r="8" spans="1:14" x14ac:dyDescent="0.2">
      <c r="A8" s="99" t="s">
        <v>45</v>
      </c>
      <c r="B8" s="99"/>
      <c r="C8" s="99"/>
      <c r="D8" s="86">
        <f>'Price Calculation'!AB14</f>
        <v>19.235837139009909</v>
      </c>
      <c r="E8" s="83">
        <v>30</v>
      </c>
      <c r="F8" s="83">
        <v>10</v>
      </c>
      <c r="G8" s="83">
        <v>10</v>
      </c>
      <c r="H8" s="83">
        <v>10</v>
      </c>
      <c r="I8" s="89">
        <f>HUB!I8</f>
        <v>10</v>
      </c>
      <c r="J8" s="27">
        <f t="shared" si="0"/>
        <v>89.235837139009902</v>
      </c>
      <c r="K8" s="7"/>
      <c r="L8" s="7"/>
      <c r="M8" s="7"/>
      <c r="N8" s="7"/>
    </row>
    <row r="9" spans="1:14" x14ac:dyDescent="0.2">
      <c r="A9" s="99" t="s">
        <v>24</v>
      </c>
      <c r="B9" s="99"/>
      <c r="C9" s="99"/>
      <c r="D9" s="86">
        <f>'Price Calculation'!AB15</f>
        <v>20.704855370556</v>
      </c>
      <c r="E9" s="83">
        <v>30</v>
      </c>
      <c r="F9" s="83">
        <v>10</v>
      </c>
      <c r="G9" s="83">
        <v>10</v>
      </c>
      <c r="H9" s="83">
        <v>10</v>
      </c>
      <c r="I9" s="89">
        <f>HUB!I9</f>
        <v>10</v>
      </c>
      <c r="J9" s="27">
        <f t="shared" si="0"/>
        <v>90.704855370556004</v>
      </c>
      <c r="K9" s="7"/>
      <c r="L9" s="7"/>
      <c r="M9" s="7"/>
      <c r="N9" s="7"/>
    </row>
    <row r="10" spans="1:14" x14ac:dyDescent="0.2">
      <c r="A10" s="99" t="s">
        <v>46</v>
      </c>
      <c r="B10" s="99"/>
      <c r="C10" s="99"/>
      <c r="D10" s="86">
        <f>'Price Calculation'!AB16</f>
        <v>28.531794473421375</v>
      </c>
      <c r="E10" s="83">
        <v>6</v>
      </c>
      <c r="F10" s="83">
        <v>2</v>
      </c>
      <c r="G10" s="83">
        <v>2</v>
      </c>
      <c r="H10" s="83">
        <v>2</v>
      </c>
      <c r="I10" s="89">
        <f>HUB!I10</f>
        <v>8</v>
      </c>
      <c r="J10" s="27">
        <f t="shared" si="0"/>
        <v>48.531794473421371</v>
      </c>
      <c r="K10" s="7"/>
      <c r="L10" s="7"/>
      <c r="M10" s="7"/>
      <c r="N10" s="7"/>
    </row>
    <row r="11" spans="1:14" x14ac:dyDescent="0.2">
      <c r="A11" s="99" t="s">
        <v>47</v>
      </c>
      <c r="B11" s="99"/>
      <c r="C11" s="99"/>
      <c r="D11" s="86">
        <f>'Price Calculation'!AB17</f>
        <v>21.78563398612317</v>
      </c>
      <c r="E11" s="83">
        <v>30</v>
      </c>
      <c r="F11" s="83">
        <v>10</v>
      </c>
      <c r="G11" s="83">
        <v>10</v>
      </c>
      <c r="H11" s="83">
        <v>10</v>
      </c>
      <c r="I11" s="89">
        <f>HUB!I11</f>
        <v>10</v>
      </c>
      <c r="J11" s="27">
        <f t="shared" si="0"/>
        <v>91.785633986123173</v>
      </c>
      <c r="K11" s="7"/>
      <c r="L11" s="7"/>
      <c r="M11" s="7"/>
      <c r="N11" s="7"/>
    </row>
    <row r="12" spans="1:14" x14ac:dyDescent="0.2">
      <c r="A12" s="99" t="s">
        <v>23</v>
      </c>
      <c r="B12" s="99"/>
      <c r="C12" s="99"/>
      <c r="D12" s="86">
        <f>'Price Calculation'!AB18</f>
        <v>30</v>
      </c>
      <c r="E12" s="83">
        <v>9</v>
      </c>
      <c r="F12" s="83">
        <v>3</v>
      </c>
      <c r="G12" s="83">
        <v>3</v>
      </c>
      <c r="H12" s="83">
        <v>3</v>
      </c>
      <c r="I12" s="89">
        <f>HUB!I12</f>
        <v>10</v>
      </c>
      <c r="J12" s="27">
        <f t="shared" si="0"/>
        <v>58</v>
      </c>
      <c r="K12" s="7"/>
      <c r="L12" s="7"/>
      <c r="M12" s="7"/>
      <c r="N12" s="7"/>
    </row>
    <row r="13" spans="1:14" x14ac:dyDescent="0.2">
      <c r="A13" s="7"/>
      <c r="B13" s="7"/>
      <c r="C13" s="7"/>
      <c r="D13" s="7"/>
      <c r="E13" s="7"/>
      <c r="F13" s="7"/>
      <c r="G13" s="7"/>
      <c r="H13" s="7"/>
      <c r="I13" s="7"/>
      <c r="J13" s="7"/>
      <c r="K13" s="7"/>
    </row>
    <row r="14" spans="1:14" x14ac:dyDescent="0.2">
      <c r="A14" s="7"/>
      <c r="B14" s="7"/>
      <c r="C14" s="7"/>
      <c r="D14" s="7"/>
      <c r="E14" s="7"/>
      <c r="F14" s="7"/>
      <c r="G14" s="7"/>
      <c r="H14" s="7"/>
      <c r="I14" s="7"/>
      <c r="J14" s="7"/>
      <c r="K14" s="7"/>
    </row>
    <row r="15" spans="1:14" x14ac:dyDescent="0.2">
      <c r="A15" s="7"/>
      <c r="B15" s="7"/>
      <c r="C15" s="7"/>
      <c r="D15" s="7"/>
      <c r="E15" s="7"/>
      <c r="F15" s="7"/>
      <c r="G15" s="7"/>
      <c r="H15" s="7"/>
      <c r="I15" s="7"/>
      <c r="J15" s="7"/>
      <c r="K15" s="7"/>
    </row>
    <row r="16" spans="1:14" x14ac:dyDescent="0.2">
      <c r="A16" s="7"/>
      <c r="B16" s="7"/>
      <c r="C16" s="7"/>
      <c r="D16" s="7"/>
      <c r="E16" s="7"/>
      <c r="F16" s="7"/>
      <c r="G16" s="7"/>
      <c r="H16" s="7"/>
      <c r="I16" s="7"/>
      <c r="J16" s="7"/>
      <c r="K16" s="7"/>
    </row>
    <row r="17" spans="1:11" x14ac:dyDescent="0.2">
      <c r="A17" s="7"/>
      <c r="B17" s="7"/>
      <c r="C17" s="7"/>
      <c r="D17" s="7"/>
      <c r="E17" s="7"/>
      <c r="F17" s="7"/>
      <c r="G17" s="7"/>
      <c r="H17" s="7"/>
      <c r="I17" s="7"/>
      <c r="J17" s="7"/>
      <c r="K17" s="7"/>
    </row>
  </sheetData>
  <mergeCells count="10">
    <mergeCell ref="A11:C11"/>
    <mergeCell ref="A12:C12"/>
    <mergeCell ref="A8:C8"/>
    <mergeCell ref="A9:C9"/>
    <mergeCell ref="A10:C10"/>
    <mergeCell ref="A3:C3"/>
    <mergeCell ref="A4:C4"/>
    <mergeCell ref="A5:C5"/>
    <mergeCell ref="A6:C6"/>
    <mergeCell ref="A7:C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workbookViewId="0">
      <selection activeCell="J10" sqref="J10"/>
    </sheetView>
  </sheetViews>
  <sheetFormatPr defaultRowHeight="12.75" x14ac:dyDescent="0.2"/>
  <cols>
    <col min="10" max="10" width="9.85546875" bestFit="1" customWidth="1"/>
    <col min="11" max="11" width="14.42578125" bestFit="1" customWidth="1"/>
  </cols>
  <sheetData>
    <row r="1" spans="1:14" ht="15.75" x14ac:dyDescent="0.25">
      <c r="A1" s="9" t="s">
        <v>0</v>
      </c>
      <c r="B1" s="8"/>
      <c r="C1" s="8"/>
      <c r="D1" s="8"/>
      <c r="E1" s="4"/>
      <c r="F1" s="4"/>
      <c r="G1" s="4"/>
      <c r="H1" s="4"/>
      <c r="I1" s="4"/>
      <c r="J1" s="7"/>
    </row>
    <row r="2" spans="1:14" ht="15.75" x14ac:dyDescent="0.25">
      <c r="A2" s="4"/>
      <c r="B2" s="3"/>
      <c r="C2" s="3"/>
      <c r="D2" s="3"/>
      <c r="E2" s="3"/>
      <c r="F2" s="3"/>
      <c r="G2" s="3"/>
      <c r="H2" s="3"/>
      <c r="I2" s="3"/>
    </row>
    <row r="3" spans="1:14" x14ac:dyDescent="0.2">
      <c r="A3" s="100"/>
      <c r="B3" s="100"/>
      <c r="C3" s="100"/>
      <c r="D3" s="25" t="s">
        <v>6</v>
      </c>
      <c r="E3" s="25" t="s">
        <v>7</v>
      </c>
      <c r="F3" s="25" t="s">
        <v>8</v>
      </c>
      <c r="G3" s="25" t="s">
        <v>9</v>
      </c>
      <c r="H3" s="25" t="s">
        <v>10</v>
      </c>
      <c r="I3" s="25" t="s">
        <v>11</v>
      </c>
      <c r="J3" s="26" t="s">
        <v>21</v>
      </c>
      <c r="K3" s="6"/>
      <c r="L3" s="6"/>
      <c r="M3" s="6"/>
      <c r="N3" s="6"/>
    </row>
    <row r="4" spans="1:14" x14ac:dyDescent="0.2">
      <c r="A4" s="99" t="s">
        <v>22</v>
      </c>
      <c r="B4" s="99"/>
      <c r="C4" s="99"/>
      <c r="D4" s="86">
        <f>'Price Calculation'!AB10</f>
        <v>24.452770855264575</v>
      </c>
      <c r="E4" s="86">
        <v>29.400000000000002</v>
      </c>
      <c r="F4" s="86">
        <v>9.8000000000000007</v>
      </c>
      <c r="G4" s="86">
        <v>9.6</v>
      </c>
      <c r="H4" s="86">
        <v>9.8000000000000007</v>
      </c>
      <c r="I4" s="89">
        <f>HUB!I4</f>
        <v>10</v>
      </c>
      <c r="J4" s="27">
        <f>SUM(D4:I4)</f>
        <v>93.052770855264569</v>
      </c>
      <c r="K4" s="7"/>
      <c r="L4" s="7"/>
      <c r="M4" s="7"/>
      <c r="N4" s="7"/>
    </row>
    <row r="5" spans="1:14" x14ac:dyDescent="0.2">
      <c r="A5" s="99" t="s">
        <v>25</v>
      </c>
      <c r="B5" s="99"/>
      <c r="C5" s="99"/>
      <c r="D5" s="86">
        <f>'Price Calculation'!AB11</f>
        <v>28.067685589519648</v>
      </c>
      <c r="E5" s="86">
        <v>22.799999999999997</v>
      </c>
      <c r="F5" s="86">
        <v>8</v>
      </c>
      <c r="G5" s="86">
        <v>7</v>
      </c>
      <c r="H5" s="86">
        <v>9</v>
      </c>
      <c r="I5" s="89">
        <f>HUB!I5</f>
        <v>8</v>
      </c>
      <c r="J5" s="27">
        <f>SUM(D5:I5)</f>
        <v>82.867685589519652</v>
      </c>
      <c r="K5" s="7"/>
      <c r="L5" s="7"/>
      <c r="M5" s="7"/>
      <c r="N5" s="7"/>
    </row>
    <row r="6" spans="1:14" x14ac:dyDescent="0.2">
      <c r="A6" s="99" t="s">
        <v>43</v>
      </c>
      <c r="B6" s="99"/>
      <c r="C6" s="99"/>
      <c r="D6" s="86">
        <f>'Price Calculation'!AB12</f>
        <v>23.687630507477863</v>
      </c>
      <c r="E6" s="86">
        <v>28.200000000000003</v>
      </c>
      <c r="F6" s="86">
        <v>9.1999999999999993</v>
      </c>
      <c r="G6" s="86">
        <v>9.1999999999999993</v>
      </c>
      <c r="H6" s="86">
        <v>9.8000000000000007</v>
      </c>
      <c r="I6" s="89">
        <f>HUB!I6</f>
        <v>10</v>
      </c>
      <c r="J6" s="27">
        <f t="shared" ref="J6:J12" si="0">SUM(D6:I6)</f>
        <v>90.087630507477868</v>
      </c>
      <c r="K6" s="7"/>
      <c r="L6" s="7"/>
      <c r="M6" s="7"/>
      <c r="N6" s="7"/>
    </row>
    <row r="7" spans="1:14" x14ac:dyDescent="0.2">
      <c r="A7" s="99" t="s">
        <v>44</v>
      </c>
      <c r="B7" s="99"/>
      <c r="C7" s="99"/>
      <c r="D7" s="86">
        <f>'Price Calculation'!AB13</f>
        <v>26.569782886531861</v>
      </c>
      <c r="E7" s="86">
        <v>27.599999999999998</v>
      </c>
      <c r="F7" s="86">
        <v>8.8000000000000007</v>
      </c>
      <c r="G7" s="86">
        <v>8.6</v>
      </c>
      <c r="H7" s="86">
        <v>9</v>
      </c>
      <c r="I7" s="89">
        <f>HUB!I7</f>
        <v>10</v>
      </c>
      <c r="J7" s="27">
        <f t="shared" si="0"/>
        <v>90.569782886531854</v>
      </c>
      <c r="K7" s="7"/>
      <c r="L7" s="7"/>
      <c r="M7" s="7"/>
      <c r="N7" s="7"/>
    </row>
    <row r="8" spans="1:14" x14ac:dyDescent="0.2">
      <c r="A8" s="99" t="s">
        <v>45</v>
      </c>
      <c r="B8" s="99"/>
      <c r="C8" s="99"/>
      <c r="D8" s="86">
        <f>'Price Calculation'!AB14</f>
        <v>19.235837139009909</v>
      </c>
      <c r="E8" s="86">
        <v>27.599999999999998</v>
      </c>
      <c r="F8" s="86">
        <v>9</v>
      </c>
      <c r="G8" s="86">
        <v>8.8000000000000007</v>
      </c>
      <c r="H8" s="86">
        <v>9.6</v>
      </c>
      <c r="I8" s="89">
        <f>HUB!I8</f>
        <v>10</v>
      </c>
      <c r="J8" s="27">
        <f t="shared" si="0"/>
        <v>84.235837139009902</v>
      </c>
      <c r="K8" s="7"/>
      <c r="L8" s="7"/>
      <c r="M8" s="7"/>
      <c r="N8" s="7"/>
    </row>
    <row r="9" spans="1:14" x14ac:dyDescent="0.2">
      <c r="A9" s="99" t="s">
        <v>24</v>
      </c>
      <c r="B9" s="99"/>
      <c r="C9" s="99"/>
      <c r="D9" s="86">
        <f>'Price Calculation'!AB15</f>
        <v>20.704855370556</v>
      </c>
      <c r="E9" s="86">
        <v>28.799999999999997</v>
      </c>
      <c r="F9" s="86">
        <v>9.8000000000000007</v>
      </c>
      <c r="G9" s="86">
        <v>9.8000000000000007</v>
      </c>
      <c r="H9" s="86">
        <v>9.6</v>
      </c>
      <c r="I9" s="89">
        <f>HUB!I9</f>
        <v>10</v>
      </c>
      <c r="J9" s="27">
        <f t="shared" si="0"/>
        <v>88.70485537055599</v>
      </c>
      <c r="K9" s="7"/>
      <c r="L9" s="7"/>
      <c r="M9" s="7"/>
      <c r="N9" s="7"/>
    </row>
    <row r="10" spans="1:14" x14ac:dyDescent="0.2">
      <c r="A10" s="99" t="s">
        <v>46</v>
      </c>
      <c r="B10" s="99"/>
      <c r="C10" s="99"/>
      <c r="D10" s="86">
        <f>'Price Calculation'!AB16</f>
        <v>28.531794473421375</v>
      </c>
      <c r="E10" s="86">
        <v>22.799999999999997</v>
      </c>
      <c r="F10" s="86">
        <v>7.6</v>
      </c>
      <c r="G10" s="86">
        <v>7</v>
      </c>
      <c r="H10" s="86">
        <v>8.8000000000000007</v>
      </c>
      <c r="I10" s="89">
        <f>HUB!I10</f>
        <v>8</v>
      </c>
      <c r="J10" s="27">
        <f t="shared" si="0"/>
        <v>82.731794473421374</v>
      </c>
      <c r="K10" s="7"/>
      <c r="L10" s="7"/>
      <c r="M10" s="7"/>
      <c r="N10" s="7"/>
    </row>
    <row r="11" spans="1:14" x14ac:dyDescent="0.2">
      <c r="A11" s="99" t="s">
        <v>47</v>
      </c>
      <c r="B11" s="99"/>
      <c r="C11" s="99"/>
      <c r="D11" s="86">
        <f>'Price Calculation'!AB17</f>
        <v>21.78563398612317</v>
      </c>
      <c r="E11" s="86">
        <v>28.799999999999997</v>
      </c>
      <c r="F11" s="86">
        <v>9.8000000000000007</v>
      </c>
      <c r="G11" s="86">
        <v>9.4</v>
      </c>
      <c r="H11" s="86">
        <v>9.4</v>
      </c>
      <c r="I11" s="89">
        <f>HUB!I11</f>
        <v>10</v>
      </c>
      <c r="J11" s="27">
        <f t="shared" si="0"/>
        <v>89.185633986123179</v>
      </c>
      <c r="K11" s="7"/>
      <c r="L11" s="7"/>
      <c r="M11" s="7"/>
      <c r="N11" s="7"/>
    </row>
    <row r="12" spans="1:14" x14ac:dyDescent="0.2">
      <c r="A12" s="99" t="s">
        <v>23</v>
      </c>
      <c r="B12" s="99"/>
      <c r="C12" s="99"/>
      <c r="D12" s="86">
        <f>'Price Calculation'!AB18</f>
        <v>30</v>
      </c>
      <c r="E12" s="86">
        <v>27</v>
      </c>
      <c r="F12" s="86">
        <v>8.8000000000000007</v>
      </c>
      <c r="G12" s="86">
        <v>8.6</v>
      </c>
      <c r="H12" s="86">
        <v>9.6</v>
      </c>
      <c r="I12" s="89">
        <f>HUB!I12</f>
        <v>10</v>
      </c>
      <c r="J12" s="27">
        <f t="shared" si="0"/>
        <v>93.999999999999986</v>
      </c>
      <c r="K12" s="7"/>
      <c r="L12" s="7"/>
      <c r="M12" s="7"/>
      <c r="N12" s="7"/>
    </row>
    <row r="13" spans="1:14" x14ac:dyDescent="0.2">
      <c r="A13" s="7"/>
      <c r="B13" s="7"/>
      <c r="C13" s="7"/>
      <c r="D13" s="7"/>
      <c r="E13" s="7"/>
      <c r="F13" s="7"/>
      <c r="G13" s="7"/>
      <c r="H13" s="7"/>
      <c r="I13" s="7"/>
      <c r="J13" s="7"/>
      <c r="K13" s="7"/>
    </row>
    <row r="14" spans="1:14" x14ac:dyDescent="0.2">
      <c r="A14" s="7"/>
      <c r="B14" s="7"/>
      <c r="C14" s="7"/>
      <c r="D14" s="7"/>
      <c r="E14" s="7"/>
      <c r="F14" s="7"/>
      <c r="G14" s="7"/>
      <c r="H14" s="7"/>
      <c r="I14" s="7"/>
      <c r="J14" s="7"/>
      <c r="K14" s="7"/>
    </row>
    <row r="15" spans="1:14" x14ac:dyDescent="0.2">
      <c r="A15" s="7"/>
      <c r="B15" s="7"/>
      <c r="C15" s="7"/>
      <c r="D15" s="7"/>
      <c r="E15" s="7"/>
      <c r="F15" s="7"/>
      <c r="G15" s="7"/>
      <c r="H15" s="7"/>
      <c r="I15" s="7"/>
      <c r="J15" s="7"/>
      <c r="K15" s="7"/>
    </row>
    <row r="16" spans="1:14" x14ac:dyDescent="0.2">
      <c r="A16" s="7"/>
      <c r="B16" s="7"/>
      <c r="C16" s="7"/>
      <c r="D16" s="7"/>
      <c r="E16" s="7"/>
      <c r="F16" s="7"/>
      <c r="G16" s="7"/>
      <c r="H16" s="7"/>
      <c r="I16" s="7"/>
      <c r="J16" s="7"/>
      <c r="K16" s="7"/>
    </row>
  </sheetData>
  <mergeCells count="10">
    <mergeCell ref="A11:C11"/>
    <mergeCell ref="A12:C12"/>
    <mergeCell ref="A8:C8"/>
    <mergeCell ref="A9:C9"/>
    <mergeCell ref="A10:C10"/>
    <mergeCell ref="A3:C3"/>
    <mergeCell ref="A4:C4"/>
    <mergeCell ref="A5:C5"/>
    <mergeCell ref="A6:C6"/>
    <mergeCell ref="A7:C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workbookViewId="0">
      <selection activeCell="J11" sqref="J11"/>
    </sheetView>
  </sheetViews>
  <sheetFormatPr defaultRowHeight="12.75" x14ac:dyDescent="0.2"/>
  <cols>
    <col min="10" max="10" width="9.85546875" bestFit="1" customWidth="1"/>
    <col min="11" max="11" width="14.42578125" bestFit="1" customWidth="1"/>
  </cols>
  <sheetData>
    <row r="1" spans="1:14" ht="15.75" x14ac:dyDescent="0.25">
      <c r="A1" s="9" t="s">
        <v>0</v>
      </c>
      <c r="B1" s="8"/>
      <c r="C1" s="8"/>
      <c r="D1" s="8"/>
      <c r="E1" s="4"/>
      <c r="F1" s="4"/>
      <c r="G1" s="4"/>
      <c r="H1" s="4"/>
      <c r="I1" s="4"/>
      <c r="J1" s="7"/>
    </row>
    <row r="2" spans="1:14" ht="15.75" x14ac:dyDescent="0.25">
      <c r="A2" s="4"/>
      <c r="B2" s="3"/>
      <c r="C2" s="3"/>
      <c r="D2" s="3"/>
      <c r="E2" s="3"/>
      <c r="F2" s="3"/>
      <c r="G2" s="3"/>
      <c r="H2" s="3"/>
      <c r="I2" s="3"/>
      <c r="J2" s="3"/>
    </row>
    <row r="3" spans="1:14" x14ac:dyDescent="0.2">
      <c r="A3" s="100"/>
      <c r="B3" s="100"/>
      <c r="C3" s="100"/>
      <c r="D3" s="25" t="s">
        <v>6</v>
      </c>
      <c r="E3" s="25" t="s">
        <v>7</v>
      </c>
      <c r="F3" s="25" t="s">
        <v>8</v>
      </c>
      <c r="G3" s="25" t="s">
        <v>9</v>
      </c>
      <c r="H3" s="25" t="s">
        <v>10</v>
      </c>
      <c r="I3" s="25" t="s">
        <v>11</v>
      </c>
      <c r="J3" s="26" t="s">
        <v>21</v>
      </c>
      <c r="K3" s="6"/>
      <c r="L3" s="6"/>
      <c r="M3" s="6"/>
      <c r="N3" s="6"/>
    </row>
    <row r="4" spans="1:14" x14ac:dyDescent="0.2">
      <c r="A4" s="99" t="s">
        <v>22</v>
      </c>
      <c r="B4" s="99"/>
      <c r="C4" s="99"/>
      <c r="D4" s="85">
        <f>'Price Calculation'!AB10</f>
        <v>24.452770855264575</v>
      </c>
      <c r="E4" s="85">
        <v>30</v>
      </c>
      <c r="F4" s="85">
        <v>10</v>
      </c>
      <c r="G4" s="85">
        <v>10</v>
      </c>
      <c r="H4" s="85">
        <v>10</v>
      </c>
      <c r="I4" s="89">
        <f>HUB!I4</f>
        <v>10</v>
      </c>
      <c r="J4" s="27">
        <f>SUM(D4:I4)</f>
        <v>94.452770855264575</v>
      </c>
      <c r="K4" s="7"/>
      <c r="L4" s="7"/>
      <c r="M4" s="7"/>
      <c r="N4" s="7"/>
    </row>
    <row r="5" spans="1:14" x14ac:dyDescent="0.2">
      <c r="A5" s="99" t="s">
        <v>25</v>
      </c>
      <c r="B5" s="99"/>
      <c r="C5" s="99"/>
      <c r="D5" s="86">
        <f>'Price Calculation'!AB11</f>
        <v>28.067685589519648</v>
      </c>
      <c r="E5" s="85">
        <v>24</v>
      </c>
      <c r="F5" s="85">
        <v>7</v>
      </c>
      <c r="G5" s="85">
        <v>8</v>
      </c>
      <c r="H5" s="85">
        <v>8</v>
      </c>
      <c r="I5" s="89">
        <f>HUB!I5</f>
        <v>8</v>
      </c>
      <c r="J5" s="27">
        <f>SUM(D5:I5)</f>
        <v>83.067685589519641</v>
      </c>
      <c r="K5" s="7"/>
      <c r="L5" s="7"/>
      <c r="M5" s="7"/>
      <c r="N5" s="7"/>
    </row>
    <row r="6" spans="1:14" x14ac:dyDescent="0.2">
      <c r="A6" s="99" t="s">
        <v>43</v>
      </c>
      <c r="B6" s="99"/>
      <c r="C6" s="99"/>
      <c r="D6" s="86">
        <f>'Price Calculation'!AB12</f>
        <v>23.687630507477863</v>
      </c>
      <c r="E6" s="85">
        <v>24</v>
      </c>
      <c r="F6" s="85">
        <v>8</v>
      </c>
      <c r="G6" s="85">
        <v>8</v>
      </c>
      <c r="H6" s="85">
        <v>8</v>
      </c>
      <c r="I6" s="89">
        <f>HUB!I6</f>
        <v>10</v>
      </c>
      <c r="J6" s="27">
        <f t="shared" ref="J6:J12" si="0">SUM(D6:I6)</f>
        <v>81.687630507477863</v>
      </c>
      <c r="K6" s="7"/>
      <c r="L6" s="7"/>
      <c r="M6" s="7"/>
      <c r="N6" s="7"/>
    </row>
    <row r="7" spans="1:14" x14ac:dyDescent="0.2">
      <c r="A7" s="99" t="s">
        <v>44</v>
      </c>
      <c r="B7" s="99"/>
      <c r="C7" s="99"/>
      <c r="D7" s="86">
        <f>'Price Calculation'!AB13</f>
        <v>26.569782886531861</v>
      </c>
      <c r="E7" s="85">
        <v>27</v>
      </c>
      <c r="F7" s="85">
        <v>9</v>
      </c>
      <c r="G7" s="85">
        <v>9</v>
      </c>
      <c r="H7" s="85">
        <v>9</v>
      </c>
      <c r="I7" s="89">
        <f>HUB!I7</f>
        <v>10</v>
      </c>
      <c r="J7" s="27">
        <f t="shared" si="0"/>
        <v>90.569782886531868</v>
      </c>
      <c r="K7" s="7"/>
      <c r="L7" s="7"/>
      <c r="M7" s="7"/>
      <c r="N7" s="7"/>
    </row>
    <row r="8" spans="1:14" x14ac:dyDescent="0.2">
      <c r="A8" s="99" t="s">
        <v>45</v>
      </c>
      <c r="B8" s="99"/>
      <c r="C8" s="99"/>
      <c r="D8" s="86">
        <f>'Price Calculation'!AB14</f>
        <v>19.235837139009909</v>
      </c>
      <c r="E8" s="85">
        <v>15</v>
      </c>
      <c r="F8" s="85">
        <v>5</v>
      </c>
      <c r="G8" s="85">
        <v>5</v>
      </c>
      <c r="H8" s="85">
        <v>5</v>
      </c>
      <c r="I8" s="89">
        <f>HUB!I8</f>
        <v>10</v>
      </c>
      <c r="J8" s="27">
        <f t="shared" si="0"/>
        <v>59.235837139009909</v>
      </c>
      <c r="K8" s="7"/>
      <c r="L8" s="7"/>
      <c r="M8" s="7"/>
      <c r="N8" s="7"/>
    </row>
    <row r="9" spans="1:14" x14ac:dyDescent="0.2">
      <c r="A9" s="99" t="s">
        <v>24</v>
      </c>
      <c r="B9" s="99"/>
      <c r="C9" s="99"/>
      <c r="D9" s="86">
        <f>'Price Calculation'!AB15</f>
        <v>20.704855370556</v>
      </c>
      <c r="E9" s="85">
        <v>15</v>
      </c>
      <c r="F9" s="85">
        <v>5</v>
      </c>
      <c r="G9" s="85">
        <v>5</v>
      </c>
      <c r="H9" s="85">
        <v>5</v>
      </c>
      <c r="I9" s="89">
        <f>HUB!I9</f>
        <v>10</v>
      </c>
      <c r="J9" s="27">
        <f t="shared" si="0"/>
        <v>60.704855370556004</v>
      </c>
      <c r="K9" s="7"/>
      <c r="L9" s="7"/>
      <c r="M9" s="7"/>
      <c r="N9" s="7"/>
    </row>
    <row r="10" spans="1:14" x14ac:dyDescent="0.2">
      <c r="A10" s="99" t="s">
        <v>46</v>
      </c>
      <c r="B10" s="99"/>
      <c r="C10" s="99"/>
      <c r="D10" s="86">
        <f>'Price Calculation'!AB16</f>
        <v>28.531794473421375</v>
      </c>
      <c r="E10" s="85">
        <v>15</v>
      </c>
      <c r="F10" s="85">
        <v>5</v>
      </c>
      <c r="G10" s="85">
        <v>5</v>
      </c>
      <c r="H10" s="85">
        <v>5</v>
      </c>
      <c r="I10" s="89">
        <f>HUB!I10</f>
        <v>8</v>
      </c>
      <c r="J10" s="27">
        <f t="shared" si="0"/>
        <v>66.531794473421371</v>
      </c>
      <c r="K10" s="7"/>
      <c r="L10" s="7"/>
      <c r="M10" s="7"/>
      <c r="N10" s="7"/>
    </row>
    <row r="11" spans="1:14" x14ac:dyDescent="0.2">
      <c r="A11" s="99" t="s">
        <v>47</v>
      </c>
      <c r="B11" s="99"/>
      <c r="C11" s="99"/>
      <c r="D11" s="86">
        <f>'Price Calculation'!AB17</f>
        <v>21.78563398612317</v>
      </c>
      <c r="E11" s="85">
        <v>27</v>
      </c>
      <c r="F11" s="85">
        <v>9</v>
      </c>
      <c r="G11" s="85">
        <v>9</v>
      </c>
      <c r="H11" s="85">
        <v>9</v>
      </c>
      <c r="I11" s="89">
        <f>HUB!I11</f>
        <v>10</v>
      </c>
      <c r="J11" s="27">
        <f t="shared" si="0"/>
        <v>85.785633986123173</v>
      </c>
      <c r="K11" s="7"/>
      <c r="L11" s="7"/>
      <c r="M11" s="7"/>
      <c r="N11" s="7"/>
    </row>
    <row r="12" spans="1:14" x14ac:dyDescent="0.2">
      <c r="A12" s="99" t="s">
        <v>23</v>
      </c>
      <c r="B12" s="99"/>
      <c r="C12" s="99"/>
      <c r="D12" s="86">
        <f>'Price Calculation'!AB18</f>
        <v>30</v>
      </c>
      <c r="E12" s="85">
        <v>15</v>
      </c>
      <c r="F12" s="85">
        <v>5</v>
      </c>
      <c r="G12" s="85">
        <v>5</v>
      </c>
      <c r="H12" s="85">
        <v>5</v>
      </c>
      <c r="I12" s="89">
        <f>HUB!I12</f>
        <v>10</v>
      </c>
      <c r="J12" s="27">
        <f t="shared" si="0"/>
        <v>70</v>
      </c>
      <c r="K12" s="7"/>
      <c r="L12" s="7"/>
      <c r="M12" s="7"/>
      <c r="N12" s="7"/>
    </row>
    <row r="13" spans="1:14" x14ac:dyDescent="0.2">
      <c r="A13" s="7"/>
      <c r="B13" s="7"/>
      <c r="C13" s="7"/>
      <c r="D13" s="7"/>
      <c r="E13" s="7"/>
      <c r="F13" s="7"/>
      <c r="G13" s="7"/>
      <c r="H13" s="7"/>
      <c r="I13" s="7"/>
      <c r="J13" s="7"/>
      <c r="K13" s="7"/>
    </row>
    <row r="14" spans="1:14" x14ac:dyDescent="0.2">
      <c r="A14" s="7"/>
      <c r="B14" s="7"/>
      <c r="C14" s="7"/>
      <c r="D14" s="7"/>
      <c r="E14" s="7"/>
      <c r="F14" s="7"/>
      <c r="G14" s="7"/>
      <c r="H14" s="7"/>
      <c r="I14" s="7"/>
      <c r="J14" s="7"/>
      <c r="K14" s="7"/>
    </row>
    <row r="15" spans="1:14" x14ac:dyDescent="0.2">
      <c r="A15" s="7"/>
      <c r="B15" s="7"/>
      <c r="C15" s="7"/>
      <c r="D15" s="7"/>
      <c r="E15" s="7"/>
      <c r="F15" s="7"/>
      <c r="G15" s="7"/>
      <c r="H15" s="7"/>
      <c r="I15" s="7"/>
      <c r="J15" s="7"/>
      <c r="K15" s="7"/>
    </row>
    <row r="16" spans="1:14" x14ac:dyDescent="0.2">
      <c r="A16" s="7"/>
      <c r="B16" s="7"/>
      <c r="C16" s="7"/>
      <c r="D16" s="7"/>
      <c r="E16" s="7"/>
      <c r="F16" s="7"/>
      <c r="G16" s="7"/>
      <c r="H16" s="7"/>
      <c r="I16" s="7"/>
      <c r="J16" s="7"/>
      <c r="K16" s="7"/>
    </row>
  </sheetData>
  <mergeCells count="10">
    <mergeCell ref="A11:C11"/>
    <mergeCell ref="A12:C12"/>
    <mergeCell ref="A8:C8"/>
    <mergeCell ref="A9:C9"/>
    <mergeCell ref="A10:C10"/>
    <mergeCell ref="A3:C3"/>
    <mergeCell ref="A6:C6"/>
    <mergeCell ref="A7:C7"/>
    <mergeCell ref="A4:C4"/>
    <mergeCell ref="A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workbookViewId="0">
      <selection activeCell="J4" sqref="J4"/>
    </sheetView>
  </sheetViews>
  <sheetFormatPr defaultRowHeight="12.75" x14ac:dyDescent="0.2"/>
  <cols>
    <col min="10" max="10" width="9.85546875" bestFit="1" customWidth="1"/>
    <col min="11" max="11" width="14.42578125" bestFit="1" customWidth="1"/>
  </cols>
  <sheetData>
    <row r="1" spans="1:15" ht="15.75" x14ac:dyDescent="0.25">
      <c r="A1" s="9" t="s">
        <v>0</v>
      </c>
      <c r="B1" s="8"/>
      <c r="C1" s="8"/>
      <c r="D1" s="8"/>
      <c r="E1" s="4"/>
      <c r="F1" s="4"/>
      <c r="G1" s="4"/>
      <c r="H1" s="4"/>
      <c r="I1" s="4"/>
      <c r="J1" s="7"/>
    </row>
    <row r="2" spans="1:15" ht="15.75" x14ac:dyDescent="0.25">
      <c r="A2" s="4"/>
      <c r="B2" s="3"/>
      <c r="C2" s="3"/>
      <c r="D2" s="3"/>
      <c r="E2" s="3"/>
      <c r="F2" s="3"/>
      <c r="G2" s="3"/>
      <c r="H2" s="3"/>
      <c r="I2" s="3"/>
      <c r="J2" s="3"/>
    </row>
    <row r="3" spans="1:15" x14ac:dyDescent="0.2">
      <c r="A3" s="100"/>
      <c r="B3" s="100"/>
      <c r="C3" s="100"/>
      <c r="D3" s="25" t="s">
        <v>6</v>
      </c>
      <c r="E3" s="25" t="s">
        <v>7</v>
      </c>
      <c r="F3" s="25" t="s">
        <v>8</v>
      </c>
      <c r="G3" s="25" t="s">
        <v>9</v>
      </c>
      <c r="H3" s="25" t="s">
        <v>10</v>
      </c>
      <c r="I3" s="25" t="s">
        <v>11</v>
      </c>
      <c r="J3" s="26" t="s">
        <v>21</v>
      </c>
      <c r="K3" s="6"/>
      <c r="L3" s="6"/>
      <c r="M3" s="6"/>
      <c r="N3" s="6"/>
      <c r="O3" s="7"/>
    </row>
    <row r="4" spans="1:15" x14ac:dyDescent="0.2">
      <c r="A4" s="99" t="s">
        <v>22</v>
      </c>
      <c r="B4" s="99"/>
      <c r="C4" s="99"/>
      <c r="D4" s="86">
        <f>'Price Calculation'!AB10</f>
        <v>24.452770855264575</v>
      </c>
      <c r="E4" s="88">
        <v>30</v>
      </c>
      <c r="F4" s="88">
        <v>10</v>
      </c>
      <c r="G4" s="88">
        <v>10</v>
      </c>
      <c r="H4" s="88">
        <v>10</v>
      </c>
      <c r="I4" s="89">
        <f>HUB!I4</f>
        <v>10</v>
      </c>
      <c r="J4" s="27">
        <f>SUM(D4:I4)</f>
        <v>94.452770855264575</v>
      </c>
      <c r="K4" s="7"/>
      <c r="L4" s="7"/>
      <c r="M4" s="7"/>
      <c r="N4" s="7"/>
      <c r="O4" s="7"/>
    </row>
    <row r="5" spans="1:15" x14ac:dyDescent="0.2">
      <c r="A5" s="99" t="s">
        <v>25</v>
      </c>
      <c r="B5" s="99"/>
      <c r="C5" s="99"/>
      <c r="D5" s="86">
        <f>'Price Calculation'!AB11</f>
        <v>28.067685589519648</v>
      </c>
      <c r="E5" s="88">
        <v>6</v>
      </c>
      <c r="F5" s="88">
        <v>2</v>
      </c>
      <c r="G5" s="88">
        <v>2</v>
      </c>
      <c r="H5" s="88">
        <v>2</v>
      </c>
      <c r="I5" s="89">
        <f>HUB!I5</f>
        <v>8</v>
      </c>
      <c r="J5" s="27">
        <f>SUM(D5:I5)</f>
        <v>48.067685589519648</v>
      </c>
      <c r="K5" s="7"/>
      <c r="L5" s="7"/>
      <c r="M5" s="7"/>
      <c r="N5" s="7"/>
      <c r="O5" s="7"/>
    </row>
    <row r="6" spans="1:15" x14ac:dyDescent="0.2">
      <c r="A6" s="99" t="s">
        <v>43</v>
      </c>
      <c r="B6" s="99"/>
      <c r="C6" s="99"/>
      <c r="D6" s="86">
        <f>'Price Calculation'!AB12</f>
        <v>23.687630507477863</v>
      </c>
      <c r="E6" s="88">
        <v>6</v>
      </c>
      <c r="F6" s="88">
        <v>2</v>
      </c>
      <c r="G6" s="88">
        <v>2</v>
      </c>
      <c r="H6" s="88">
        <v>4</v>
      </c>
      <c r="I6" s="89">
        <f>HUB!I6</f>
        <v>10</v>
      </c>
      <c r="J6" s="27">
        <f t="shared" ref="J6:J12" si="0">SUM(D6:I6)</f>
        <v>47.687630507477863</v>
      </c>
      <c r="K6" s="7"/>
      <c r="L6" s="7"/>
      <c r="M6" s="7"/>
      <c r="N6" s="7"/>
      <c r="O6" s="7"/>
    </row>
    <row r="7" spans="1:15" x14ac:dyDescent="0.2">
      <c r="A7" s="99" t="s">
        <v>44</v>
      </c>
      <c r="B7" s="99"/>
      <c r="C7" s="99"/>
      <c r="D7" s="86">
        <f>'Price Calculation'!AB13</f>
        <v>26.569782886531861</v>
      </c>
      <c r="E7" s="88">
        <v>18</v>
      </c>
      <c r="F7" s="88">
        <v>2</v>
      </c>
      <c r="G7" s="88">
        <v>2</v>
      </c>
      <c r="H7" s="88">
        <v>4</v>
      </c>
      <c r="I7" s="89">
        <f>HUB!I7</f>
        <v>10</v>
      </c>
      <c r="J7" s="27">
        <f t="shared" si="0"/>
        <v>62.569782886531861</v>
      </c>
      <c r="K7" s="7"/>
      <c r="L7" s="7"/>
      <c r="M7" s="7"/>
      <c r="N7" s="7"/>
      <c r="O7" s="7"/>
    </row>
    <row r="8" spans="1:15" x14ac:dyDescent="0.2">
      <c r="A8" s="99" t="s">
        <v>45</v>
      </c>
      <c r="B8" s="99"/>
      <c r="C8" s="99"/>
      <c r="D8" s="86">
        <f>'Price Calculation'!AB14</f>
        <v>19.235837139009909</v>
      </c>
      <c r="E8" s="88">
        <v>30</v>
      </c>
      <c r="F8" s="88">
        <v>10</v>
      </c>
      <c r="G8" s="88">
        <v>10</v>
      </c>
      <c r="H8" s="88">
        <v>10</v>
      </c>
      <c r="I8" s="89">
        <f>HUB!I8</f>
        <v>10</v>
      </c>
      <c r="J8" s="27">
        <f t="shared" si="0"/>
        <v>89.235837139009902</v>
      </c>
      <c r="K8" s="7"/>
      <c r="L8" s="7"/>
      <c r="M8" s="7"/>
      <c r="N8" s="7"/>
      <c r="O8" s="7"/>
    </row>
    <row r="9" spans="1:15" x14ac:dyDescent="0.2">
      <c r="A9" s="99" t="s">
        <v>24</v>
      </c>
      <c r="B9" s="99"/>
      <c r="C9" s="99"/>
      <c r="D9" s="86">
        <f>'Price Calculation'!AB15</f>
        <v>20.704855370556</v>
      </c>
      <c r="E9" s="88">
        <v>30</v>
      </c>
      <c r="F9" s="88">
        <v>10</v>
      </c>
      <c r="G9" s="88">
        <v>10</v>
      </c>
      <c r="H9" s="88">
        <v>10</v>
      </c>
      <c r="I9" s="89">
        <f>HUB!I9</f>
        <v>10</v>
      </c>
      <c r="J9" s="27">
        <f t="shared" si="0"/>
        <v>90.704855370556004</v>
      </c>
      <c r="K9" s="7"/>
      <c r="L9" s="7"/>
      <c r="M9" s="7"/>
      <c r="N9" s="7"/>
      <c r="O9" s="7"/>
    </row>
    <row r="10" spans="1:15" x14ac:dyDescent="0.2">
      <c r="A10" s="99" t="s">
        <v>46</v>
      </c>
      <c r="B10" s="99"/>
      <c r="C10" s="99"/>
      <c r="D10" s="86">
        <f>'Price Calculation'!AB16</f>
        <v>28.531794473421375</v>
      </c>
      <c r="E10" s="88">
        <v>6</v>
      </c>
      <c r="F10" s="88">
        <v>2</v>
      </c>
      <c r="G10" s="88">
        <v>2</v>
      </c>
      <c r="H10" s="88">
        <v>2</v>
      </c>
      <c r="I10" s="89">
        <f>HUB!I10</f>
        <v>8</v>
      </c>
      <c r="J10" s="27">
        <f t="shared" si="0"/>
        <v>48.531794473421371</v>
      </c>
      <c r="K10" s="7"/>
      <c r="L10" s="7"/>
      <c r="M10" s="7"/>
      <c r="N10" s="7"/>
    </row>
    <row r="11" spans="1:15" x14ac:dyDescent="0.2">
      <c r="A11" s="99" t="s">
        <v>47</v>
      </c>
      <c r="B11" s="99"/>
      <c r="C11" s="99"/>
      <c r="D11" s="86">
        <f>'Price Calculation'!AB17</f>
        <v>21.78563398612317</v>
      </c>
      <c r="E11" s="88">
        <v>30</v>
      </c>
      <c r="F11" s="88">
        <v>10</v>
      </c>
      <c r="G11" s="88">
        <v>10</v>
      </c>
      <c r="H11" s="88">
        <v>10</v>
      </c>
      <c r="I11" s="89">
        <f>HUB!I11</f>
        <v>10</v>
      </c>
      <c r="J11" s="27">
        <f t="shared" si="0"/>
        <v>91.785633986123173</v>
      </c>
      <c r="K11" s="7"/>
      <c r="L11" s="7"/>
      <c r="M11" s="7"/>
      <c r="N11" s="7"/>
    </row>
    <row r="12" spans="1:15" x14ac:dyDescent="0.2">
      <c r="A12" s="99" t="s">
        <v>23</v>
      </c>
      <c r="B12" s="99"/>
      <c r="C12" s="99"/>
      <c r="D12" s="86">
        <f>'Price Calculation'!AB18</f>
        <v>30</v>
      </c>
      <c r="E12" s="88">
        <v>12</v>
      </c>
      <c r="F12" s="88">
        <v>4</v>
      </c>
      <c r="G12" s="88">
        <v>4</v>
      </c>
      <c r="H12" s="88">
        <v>4</v>
      </c>
      <c r="I12" s="89">
        <f>HUB!I12</f>
        <v>10</v>
      </c>
      <c r="J12" s="27">
        <f t="shared" si="0"/>
        <v>64</v>
      </c>
      <c r="K12" s="7"/>
      <c r="L12" s="7"/>
      <c r="M12" s="7"/>
      <c r="N12" s="7"/>
    </row>
    <row r="13" spans="1:15" x14ac:dyDescent="0.2">
      <c r="A13" s="7"/>
      <c r="B13" s="7"/>
      <c r="C13" s="7"/>
      <c r="D13" s="7"/>
      <c r="E13" s="7"/>
      <c r="F13" s="7"/>
      <c r="G13" s="7"/>
      <c r="H13" s="7"/>
      <c r="I13" s="7"/>
      <c r="J13" s="7"/>
      <c r="K13" s="7"/>
    </row>
    <row r="14" spans="1:15" x14ac:dyDescent="0.2">
      <c r="A14" s="7"/>
      <c r="B14" s="7"/>
      <c r="C14" s="7"/>
      <c r="D14" s="7"/>
      <c r="E14" s="7"/>
      <c r="F14" s="7"/>
      <c r="G14" s="7"/>
      <c r="H14" s="7"/>
      <c r="I14" s="7"/>
      <c r="J14" s="7"/>
      <c r="K14" s="7"/>
    </row>
    <row r="15" spans="1:15" x14ac:dyDescent="0.2">
      <c r="A15" s="7"/>
      <c r="B15" s="7"/>
      <c r="C15" s="7"/>
      <c r="D15" s="7"/>
      <c r="E15" s="7"/>
      <c r="F15" s="7"/>
      <c r="G15" s="7"/>
      <c r="H15" s="7"/>
      <c r="I15" s="7"/>
      <c r="J15" s="7"/>
      <c r="K15" s="7"/>
    </row>
    <row r="16" spans="1:15" x14ac:dyDescent="0.2">
      <c r="A16" s="7"/>
      <c r="B16" s="7"/>
      <c r="C16" s="7"/>
      <c r="D16" s="7"/>
      <c r="E16" s="7"/>
      <c r="F16" s="7"/>
      <c r="G16" s="7"/>
      <c r="H16" s="7"/>
      <c r="I16" s="7"/>
      <c r="J16" s="7"/>
      <c r="K16" s="7"/>
    </row>
    <row r="17" spans="1:11" x14ac:dyDescent="0.2">
      <c r="A17" s="7"/>
      <c r="B17" s="7"/>
      <c r="C17" s="7"/>
      <c r="D17" s="7"/>
      <c r="E17" s="7"/>
      <c r="F17" s="7"/>
      <c r="G17" s="7"/>
      <c r="H17" s="7"/>
      <c r="I17" s="7"/>
      <c r="J17" s="7"/>
      <c r="K17" s="7"/>
    </row>
  </sheetData>
  <mergeCells count="10">
    <mergeCell ref="A8:C8"/>
    <mergeCell ref="A9:C9"/>
    <mergeCell ref="A10:C10"/>
    <mergeCell ref="A11:C11"/>
    <mergeCell ref="A12:C12"/>
    <mergeCell ref="A7:C7"/>
    <mergeCell ref="A3:C3"/>
    <mergeCell ref="A4:C4"/>
    <mergeCell ref="A5:C5"/>
    <mergeCell ref="A6:C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12"/>
  <sheetViews>
    <sheetView workbookViewId="0">
      <selection activeCell="N23" sqref="N23"/>
    </sheetView>
  </sheetViews>
  <sheetFormatPr defaultColWidth="9.140625" defaultRowHeight="12.75" x14ac:dyDescent="0.2"/>
  <cols>
    <col min="1" max="9" width="9.140625" style="7"/>
    <col min="10" max="10" width="9.85546875" style="7" bestFit="1" customWidth="1"/>
    <col min="11" max="11" width="14.42578125" style="7" bestFit="1" customWidth="1"/>
    <col min="12" max="16384" width="9.140625" style="7"/>
  </cols>
  <sheetData>
    <row r="1" spans="1:14" ht="15.75" x14ac:dyDescent="0.25">
      <c r="A1" s="9" t="s">
        <v>0</v>
      </c>
      <c r="B1" s="8"/>
      <c r="C1" s="8"/>
      <c r="D1" s="8"/>
      <c r="E1" s="4"/>
      <c r="F1" s="4"/>
      <c r="G1" s="4"/>
      <c r="H1" s="4"/>
      <c r="I1" s="4"/>
    </row>
    <row r="2" spans="1:14" ht="15.75" x14ac:dyDescent="0.25">
      <c r="A2" s="4"/>
      <c r="B2" s="3"/>
      <c r="C2" s="3"/>
      <c r="D2" s="3"/>
      <c r="E2" s="3"/>
      <c r="F2" s="3"/>
      <c r="G2" s="3"/>
      <c r="H2" s="3"/>
      <c r="I2" s="3"/>
      <c r="J2" s="3"/>
    </row>
    <row r="3" spans="1:14" x14ac:dyDescent="0.2">
      <c r="A3" s="100"/>
      <c r="B3" s="100"/>
      <c r="C3" s="100"/>
      <c r="D3" s="25" t="s">
        <v>6</v>
      </c>
      <c r="E3" s="25" t="s">
        <v>7</v>
      </c>
      <c r="F3" s="25" t="s">
        <v>8</v>
      </c>
      <c r="G3" s="25" t="s">
        <v>9</v>
      </c>
      <c r="H3" s="25" t="s">
        <v>10</v>
      </c>
      <c r="I3" s="25" t="s">
        <v>11</v>
      </c>
      <c r="J3" s="26" t="s">
        <v>21</v>
      </c>
      <c r="K3" s="6"/>
      <c r="L3" s="6"/>
      <c r="M3" s="6"/>
      <c r="N3" s="6"/>
    </row>
    <row r="4" spans="1:14" x14ac:dyDescent="0.2">
      <c r="A4" s="99" t="s">
        <v>22</v>
      </c>
      <c r="B4" s="99"/>
      <c r="C4" s="99"/>
      <c r="D4" s="86">
        <v>0</v>
      </c>
      <c r="E4" s="86">
        <v>0</v>
      </c>
      <c r="F4" s="86">
        <v>0</v>
      </c>
      <c r="G4" s="86">
        <v>0</v>
      </c>
      <c r="H4" s="86">
        <v>0</v>
      </c>
      <c r="I4" s="89">
        <v>10</v>
      </c>
      <c r="J4" s="27">
        <f>SUM(D4:I4)</f>
        <v>10</v>
      </c>
    </row>
    <row r="5" spans="1:14" x14ac:dyDescent="0.2">
      <c r="A5" s="99" t="s">
        <v>25</v>
      </c>
      <c r="B5" s="99"/>
      <c r="C5" s="99"/>
      <c r="D5" s="86">
        <v>0</v>
      </c>
      <c r="E5" s="86">
        <v>0</v>
      </c>
      <c r="F5" s="86">
        <v>0</v>
      </c>
      <c r="G5" s="86">
        <v>0</v>
      </c>
      <c r="H5" s="86">
        <v>0</v>
      </c>
      <c r="I5" s="89">
        <v>8</v>
      </c>
      <c r="J5" s="27">
        <f>SUM(D5:I5)</f>
        <v>8</v>
      </c>
    </row>
    <row r="6" spans="1:14" x14ac:dyDescent="0.2">
      <c r="A6" s="99" t="s">
        <v>43</v>
      </c>
      <c r="B6" s="99"/>
      <c r="C6" s="99"/>
      <c r="D6" s="86">
        <v>0</v>
      </c>
      <c r="E6" s="86">
        <v>0</v>
      </c>
      <c r="F6" s="86">
        <v>0</v>
      </c>
      <c r="G6" s="86">
        <v>0</v>
      </c>
      <c r="H6" s="86">
        <v>0</v>
      </c>
      <c r="I6" s="89">
        <v>10</v>
      </c>
      <c r="J6" s="27">
        <f t="shared" ref="J6:J12" si="0">SUM(D6:I6)</f>
        <v>10</v>
      </c>
    </row>
    <row r="7" spans="1:14" x14ac:dyDescent="0.2">
      <c r="A7" s="99" t="s">
        <v>44</v>
      </c>
      <c r="B7" s="99"/>
      <c r="C7" s="99"/>
      <c r="D7" s="86">
        <v>0</v>
      </c>
      <c r="E7" s="86">
        <v>0</v>
      </c>
      <c r="F7" s="86">
        <v>0</v>
      </c>
      <c r="G7" s="86">
        <v>0</v>
      </c>
      <c r="H7" s="86">
        <v>0</v>
      </c>
      <c r="I7" s="89">
        <v>10</v>
      </c>
      <c r="J7" s="27">
        <f t="shared" si="0"/>
        <v>10</v>
      </c>
    </row>
    <row r="8" spans="1:14" x14ac:dyDescent="0.2">
      <c r="A8" s="99" t="s">
        <v>45</v>
      </c>
      <c r="B8" s="99"/>
      <c r="C8" s="99"/>
      <c r="D8" s="86">
        <v>0</v>
      </c>
      <c r="E8" s="86">
        <v>0</v>
      </c>
      <c r="F8" s="86">
        <v>0</v>
      </c>
      <c r="G8" s="86">
        <v>0</v>
      </c>
      <c r="H8" s="86">
        <v>0</v>
      </c>
      <c r="I8" s="89">
        <v>10</v>
      </c>
      <c r="J8" s="27">
        <f t="shared" si="0"/>
        <v>10</v>
      </c>
    </row>
    <row r="9" spans="1:14" x14ac:dyDescent="0.2">
      <c r="A9" s="99" t="s">
        <v>24</v>
      </c>
      <c r="B9" s="99"/>
      <c r="C9" s="99"/>
      <c r="D9" s="86">
        <v>0</v>
      </c>
      <c r="E9" s="86">
        <v>0</v>
      </c>
      <c r="F9" s="86">
        <v>0</v>
      </c>
      <c r="G9" s="86">
        <v>0</v>
      </c>
      <c r="H9" s="86">
        <v>0</v>
      </c>
      <c r="I9" s="89">
        <v>10</v>
      </c>
      <c r="J9" s="27">
        <f t="shared" si="0"/>
        <v>10</v>
      </c>
    </row>
    <row r="10" spans="1:14" x14ac:dyDescent="0.2">
      <c r="A10" s="99" t="s">
        <v>46</v>
      </c>
      <c r="B10" s="99"/>
      <c r="C10" s="99"/>
      <c r="D10" s="86">
        <v>0</v>
      </c>
      <c r="E10" s="86">
        <v>0</v>
      </c>
      <c r="F10" s="86">
        <v>0</v>
      </c>
      <c r="G10" s="86">
        <v>0</v>
      </c>
      <c r="H10" s="86">
        <v>0</v>
      </c>
      <c r="I10" s="89">
        <v>8</v>
      </c>
      <c r="J10" s="27">
        <f t="shared" si="0"/>
        <v>8</v>
      </c>
    </row>
    <row r="11" spans="1:14" x14ac:dyDescent="0.2">
      <c r="A11" s="99" t="s">
        <v>47</v>
      </c>
      <c r="B11" s="99"/>
      <c r="C11" s="99"/>
      <c r="D11" s="86">
        <v>0</v>
      </c>
      <c r="E11" s="86">
        <v>0</v>
      </c>
      <c r="F11" s="86">
        <v>0</v>
      </c>
      <c r="G11" s="86">
        <v>0</v>
      </c>
      <c r="H11" s="86">
        <v>0</v>
      </c>
      <c r="I11" s="89">
        <v>10</v>
      </c>
      <c r="J11" s="27">
        <f t="shared" si="0"/>
        <v>10</v>
      </c>
    </row>
    <row r="12" spans="1:14" x14ac:dyDescent="0.2">
      <c r="A12" s="99" t="s">
        <v>23</v>
      </c>
      <c r="B12" s="99"/>
      <c r="C12" s="99"/>
      <c r="D12" s="86">
        <v>0</v>
      </c>
      <c r="E12" s="86">
        <v>0</v>
      </c>
      <c r="F12" s="86">
        <v>0</v>
      </c>
      <c r="G12" s="86">
        <v>0</v>
      </c>
      <c r="H12" s="86">
        <v>0</v>
      </c>
      <c r="I12" s="89">
        <v>10</v>
      </c>
      <c r="J12" s="27">
        <f t="shared" si="0"/>
        <v>10</v>
      </c>
    </row>
  </sheetData>
  <mergeCells count="10">
    <mergeCell ref="A8:C8"/>
    <mergeCell ref="A9:C9"/>
    <mergeCell ref="A10:C10"/>
    <mergeCell ref="A11:C11"/>
    <mergeCell ref="A12:C12"/>
    <mergeCell ref="A3:C3"/>
    <mergeCell ref="A4:C4"/>
    <mergeCell ref="A5:C5"/>
    <mergeCell ref="A6:C6"/>
    <mergeCell ref="A7:C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C106"/>
  <sheetViews>
    <sheetView topLeftCell="B1" zoomScale="80" zoomScaleNormal="80" workbookViewId="0">
      <selection activeCell="AB18" sqref="AB18"/>
    </sheetView>
  </sheetViews>
  <sheetFormatPr defaultColWidth="9" defaultRowHeight="15" x14ac:dyDescent="0.25"/>
  <cols>
    <col min="1" max="1" width="17.5703125" style="55" customWidth="1"/>
    <col min="2" max="2" width="12.42578125" style="55" customWidth="1"/>
    <col min="3" max="18" width="11" style="55" customWidth="1"/>
    <col min="19" max="20" width="12.28515625" style="55" customWidth="1"/>
    <col min="21" max="21" width="17.5703125" style="55" bestFit="1" customWidth="1"/>
    <col min="22" max="25" width="12.28515625" style="55" customWidth="1"/>
    <col min="26" max="26" width="9" style="55"/>
    <col min="27" max="27" width="15" style="55" bestFit="1" customWidth="1"/>
    <col min="28" max="28" width="9.5703125" style="55" bestFit="1" customWidth="1"/>
    <col min="29" max="29" width="6.85546875" style="55" bestFit="1" customWidth="1"/>
    <col min="30" max="16384" width="9" style="55"/>
  </cols>
  <sheetData>
    <row r="1" spans="1:29" ht="23.25" x14ac:dyDescent="0.35">
      <c r="A1" s="105" t="s">
        <v>49</v>
      </c>
      <c r="B1" s="105"/>
      <c r="C1" s="105"/>
      <c r="D1" s="105"/>
      <c r="E1" s="105"/>
      <c r="F1" s="105"/>
      <c r="G1" s="105"/>
      <c r="H1" s="105"/>
      <c r="I1" s="105"/>
      <c r="J1" s="105"/>
      <c r="K1" s="105"/>
      <c r="L1" s="105"/>
      <c r="M1" s="105"/>
      <c r="N1" s="105"/>
      <c r="O1" s="105"/>
      <c r="P1" s="105"/>
      <c r="Q1" s="105"/>
      <c r="R1" s="105"/>
      <c r="S1" s="105"/>
      <c r="T1" s="105"/>
      <c r="U1" s="105"/>
      <c r="V1" s="105"/>
      <c r="W1" s="105"/>
      <c r="X1" s="105"/>
      <c r="Y1" s="105"/>
    </row>
    <row r="2" spans="1:29" ht="14.45" customHeight="1" x14ac:dyDescent="0.35">
      <c r="A2" s="35"/>
      <c r="B2" s="35"/>
      <c r="C2" s="35"/>
      <c r="D2" s="35"/>
      <c r="E2" s="35"/>
      <c r="F2" s="35"/>
      <c r="G2" s="35"/>
      <c r="H2" s="35"/>
      <c r="I2" s="35"/>
      <c r="J2" s="35"/>
      <c r="K2" s="35"/>
      <c r="L2" s="35"/>
      <c r="M2" s="35"/>
      <c r="N2" s="35"/>
      <c r="O2" s="35"/>
      <c r="P2" s="35"/>
      <c r="Q2" s="35"/>
      <c r="R2" s="35"/>
      <c r="S2" s="35"/>
      <c r="T2" s="35"/>
      <c r="U2" s="35"/>
      <c r="V2" s="35"/>
      <c r="W2" s="35"/>
      <c r="X2" s="35"/>
      <c r="Y2" s="35"/>
    </row>
    <row r="3" spans="1:29" ht="21" x14ac:dyDescent="0.35">
      <c r="A3" s="49" t="s">
        <v>26</v>
      </c>
      <c r="B3" s="49"/>
      <c r="C3" s="49"/>
      <c r="D3" s="49"/>
      <c r="E3" s="49"/>
      <c r="F3" s="49"/>
      <c r="G3" s="49"/>
      <c r="H3" s="49"/>
      <c r="I3" s="49"/>
      <c r="J3" s="49"/>
      <c r="K3" s="49"/>
      <c r="L3" s="49"/>
      <c r="M3" s="49"/>
      <c r="N3" s="49"/>
      <c r="O3" s="49"/>
      <c r="P3" s="49"/>
      <c r="Q3" s="49"/>
      <c r="R3" s="49"/>
      <c r="S3" s="49"/>
      <c r="T3" s="49"/>
      <c r="U3" s="49"/>
      <c r="V3" s="49"/>
      <c r="W3" s="49"/>
      <c r="X3" s="49"/>
      <c r="Y3" s="49"/>
    </row>
    <row r="4" spans="1:29" s="57" customFormat="1" ht="14.45" customHeight="1" x14ac:dyDescent="0.25">
      <c r="A4" s="60" t="s">
        <v>19</v>
      </c>
      <c r="B4" s="60"/>
      <c r="C4" s="60"/>
      <c r="D4" s="60"/>
      <c r="E4" s="30"/>
      <c r="F4" s="30"/>
      <c r="G4" s="30"/>
      <c r="H4" s="30"/>
      <c r="I4" s="30"/>
      <c r="J4" s="30"/>
      <c r="K4" s="30"/>
      <c r="L4" s="30"/>
      <c r="M4" s="30"/>
      <c r="N4" s="30"/>
      <c r="O4" s="30"/>
      <c r="P4" s="30"/>
      <c r="Q4" s="30"/>
      <c r="R4" s="30"/>
      <c r="S4" s="30"/>
      <c r="T4" s="30"/>
      <c r="U4" s="30"/>
      <c r="V4" s="30"/>
      <c r="W4" s="62"/>
      <c r="X4" s="62"/>
      <c r="Y4" s="62"/>
    </row>
    <row r="5" spans="1:29" s="57" customFormat="1" ht="14.45" customHeight="1" x14ac:dyDescent="0.25">
      <c r="A5" s="30"/>
      <c r="B5" s="30"/>
      <c r="C5" s="30"/>
      <c r="D5" s="30"/>
      <c r="E5" s="30"/>
      <c r="F5" s="30"/>
      <c r="G5" s="30"/>
      <c r="H5" s="30"/>
      <c r="I5" s="30"/>
      <c r="J5" s="30"/>
      <c r="K5" s="30"/>
      <c r="L5" s="30"/>
      <c r="M5" s="30"/>
      <c r="N5" s="30"/>
      <c r="O5" s="30"/>
      <c r="P5" s="30"/>
      <c r="Q5" s="30"/>
      <c r="R5" s="30"/>
      <c r="S5" s="30"/>
      <c r="T5" s="30"/>
      <c r="U5" s="30"/>
      <c r="V5" s="30"/>
      <c r="W5" s="62"/>
      <c r="X5" s="62"/>
      <c r="Y5" s="62"/>
    </row>
    <row r="6" spans="1:29" s="57" customFormat="1" ht="14.45" customHeight="1" x14ac:dyDescent="0.25">
      <c r="A6" s="30"/>
      <c r="B6" s="30"/>
      <c r="C6" s="106" t="s">
        <v>27</v>
      </c>
      <c r="D6" s="107"/>
      <c r="E6" s="107"/>
      <c r="F6" s="108"/>
      <c r="G6" s="106" t="s">
        <v>28</v>
      </c>
      <c r="H6" s="107"/>
      <c r="I6" s="107"/>
      <c r="J6" s="108"/>
      <c r="K6" s="106" t="s">
        <v>29</v>
      </c>
      <c r="L6" s="107"/>
      <c r="M6" s="107"/>
      <c r="N6" s="108"/>
      <c r="O6" s="106" t="s">
        <v>30</v>
      </c>
      <c r="P6" s="107"/>
      <c r="Q6" s="107"/>
      <c r="R6" s="108"/>
      <c r="T6" s="65"/>
      <c r="V6" s="30"/>
      <c r="W6" s="62"/>
      <c r="X6" s="62"/>
      <c r="Y6" s="62"/>
    </row>
    <row r="7" spans="1:29" s="57" customFormat="1" ht="14.45" customHeight="1" x14ac:dyDescent="0.25">
      <c r="A7" s="30"/>
      <c r="B7" s="30"/>
      <c r="C7" s="33" t="s">
        <v>31</v>
      </c>
      <c r="D7" s="78" t="s">
        <v>32</v>
      </c>
      <c r="E7" s="78" t="s">
        <v>33</v>
      </c>
      <c r="F7" s="52"/>
      <c r="G7" s="33" t="s">
        <v>31</v>
      </c>
      <c r="H7" s="78" t="s">
        <v>32</v>
      </c>
      <c r="I7" s="78" t="s">
        <v>33</v>
      </c>
      <c r="J7" s="52"/>
      <c r="K7" s="33" t="s">
        <v>31</v>
      </c>
      <c r="L7" s="78" t="s">
        <v>32</v>
      </c>
      <c r="M7" s="78" t="s">
        <v>33</v>
      </c>
      <c r="N7" s="52"/>
      <c r="O7" s="33" t="s">
        <v>31</v>
      </c>
      <c r="P7" s="78" t="s">
        <v>32</v>
      </c>
      <c r="Q7" s="78" t="s">
        <v>33</v>
      </c>
      <c r="R7" s="52"/>
      <c r="T7" s="71" t="s">
        <v>26</v>
      </c>
      <c r="U7" s="59"/>
      <c r="V7" s="75"/>
      <c r="W7" s="53"/>
      <c r="X7" s="53"/>
      <c r="Y7" s="53"/>
    </row>
    <row r="8" spans="1:29" s="57" customFormat="1" ht="14.45" customHeight="1" x14ac:dyDescent="0.25">
      <c r="A8" s="30"/>
      <c r="B8" s="30"/>
      <c r="C8" s="47">
        <v>0.7</v>
      </c>
      <c r="D8" s="70">
        <v>0.2</v>
      </c>
      <c r="E8" s="70">
        <v>0.1</v>
      </c>
      <c r="F8" s="81" t="s">
        <v>34</v>
      </c>
      <c r="G8" s="47">
        <v>0.7</v>
      </c>
      <c r="H8" s="70">
        <v>0.2</v>
      </c>
      <c r="I8" s="70">
        <v>0.1</v>
      </c>
      <c r="J8" s="81" t="s">
        <v>35</v>
      </c>
      <c r="K8" s="47">
        <v>0.7</v>
      </c>
      <c r="L8" s="70">
        <v>0.2</v>
      </c>
      <c r="M8" s="70">
        <v>0.1</v>
      </c>
      <c r="N8" s="81" t="s">
        <v>36</v>
      </c>
      <c r="O8" s="47">
        <v>0.7</v>
      </c>
      <c r="P8" s="70">
        <v>0.2</v>
      </c>
      <c r="Q8" s="70">
        <v>0.1</v>
      </c>
      <c r="R8" s="81" t="s">
        <v>37</v>
      </c>
      <c r="T8" s="70"/>
      <c r="U8" s="101" t="s">
        <v>38</v>
      </c>
      <c r="V8" s="75"/>
      <c r="W8" s="53"/>
      <c r="X8" s="53"/>
      <c r="Y8" s="53"/>
    </row>
    <row r="9" spans="1:29" ht="14.45" customHeight="1" thickBot="1" x14ac:dyDescent="0.3">
      <c r="A9" s="38" t="s">
        <v>15</v>
      </c>
      <c r="B9" s="38"/>
      <c r="C9" s="40"/>
      <c r="D9" s="38"/>
      <c r="E9" s="38"/>
      <c r="F9" s="51"/>
      <c r="G9" s="40"/>
      <c r="H9" s="38"/>
      <c r="I9" s="38"/>
      <c r="J9" s="51"/>
      <c r="K9" s="40"/>
      <c r="L9" s="38"/>
      <c r="M9" s="38"/>
      <c r="N9" s="51"/>
      <c r="O9" s="40"/>
      <c r="P9" s="38"/>
      <c r="Q9" s="38"/>
      <c r="R9" s="51"/>
      <c r="S9" s="38"/>
      <c r="T9" s="64"/>
      <c r="U9" s="102"/>
      <c r="V9" s="32" t="s">
        <v>18</v>
      </c>
      <c r="W9" s="32" t="s">
        <v>16</v>
      </c>
      <c r="X9" s="32" t="s">
        <v>17</v>
      </c>
      <c r="Y9" s="32" t="s">
        <v>14</v>
      </c>
      <c r="AA9" s="58"/>
      <c r="AB9" s="45" t="s">
        <v>39</v>
      </c>
      <c r="AC9" s="45" t="s">
        <v>14</v>
      </c>
    </row>
    <row r="10" spans="1:29" ht="14.45" customHeight="1" thickTop="1" x14ac:dyDescent="0.25">
      <c r="A10" s="90" t="str">
        <f>HUB!A4</f>
        <v>Brown &amp; Root</v>
      </c>
      <c r="B10" s="80" t="s">
        <v>40</v>
      </c>
      <c r="C10" s="37">
        <v>1.02</v>
      </c>
      <c r="D10" s="50">
        <v>1.05</v>
      </c>
      <c r="E10" s="50">
        <v>1.22</v>
      </c>
      <c r="F10" s="42"/>
      <c r="G10" s="37">
        <v>1.02</v>
      </c>
      <c r="H10" s="50">
        <v>1.05</v>
      </c>
      <c r="I10" s="50">
        <v>1.22</v>
      </c>
      <c r="J10" s="42"/>
      <c r="K10" s="37">
        <v>1.02</v>
      </c>
      <c r="L10" s="50">
        <v>1.05</v>
      </c>
      <c r="M10" s="50">
        <v>1.22</v>
      </c>
      <c r="N10" s="42"/>
      <c r="O10" s="37">
        <v>1.02</v>
      </c>
      <c r="P10" s="50">
        <v>1.05</v>
      </c>
      <c r="Q10" s="50">
        <v>1.22</v>
      </c>
      <c r="R10" s="42"/>
      <c r="S10" s="72"/>
      <c r="T10" s="72" t="str">
        <f>A10</f>
        <v>Brown &amp; Root</v>
      </c>
      <c r="U10" s="72">
        <f>R11+N11+J11+F11</f>
        <v>4.1839999999999993</v>
      </c>
      <c r="V10" s="103">
        <v>22.5</v>
      </c>
      <c r="W10" s="109">
        <f>MIN(U10:U18)</f>
        <v>3.4279999999999999</v>
      </c>
      <c r="X10" s="29">
        <f>$V$10*($W$10/U10)</f>
        <v>18.434512428298284</v>
      </c>
      <c r="Y10" s="67">
        <f t="shared" ref="Y10:Y18" si="0">RANK(X10,$X$10:$X$18,0)</f>
        <v>5</v>
      </c>
      <c r="AA10" s="72" t="str">
        <f>T10</f>
        <v>Brown &amp; Root</v>
      </c>
      <c r="AB10" s="55">
        <f t="shared" ref="AB10:AB18" si="1">X10+X23</f>
        <v>24.452770855264575</v>
      </c>
      <c r="AC10" s="67">
        <f t="shared" ref="AC10:AC18" si="2">RANK(AB10,$AB$10:$AB$18,0)</f>
        <v>5</v>
      </c>
    </row>
    <row r="11" spans="1:29" ht="14.45" customHeight="1" thickBot="1" x14ac:dyDescent="0.3">
      <c r="B11" s="66" t="s">
        <v>41</v>
      </c>
      <c r="C11" s="77">
        <f>$C$8*C10</f>
        <v>0.71399999999999997</v>
      </c>
      <c r="D11" s="34">
        <f>$D$8*D10</f>
        <v>0.21000000000000002</v>
      </c>
      <c r="E11" s="34">
        <f>$E$8*E10</f>
        <v>0.122</v>
      </c>
      <c r="F11" s="56">
        <f>SUM(C11:E11)</f>
        <v>1.0459999999999998</v>
      </c>
      <c r="G11" s="77">
        <f t="shared" ref="G11" si="3">$C$8*G10</f>
        <v>0.71399999999999997</v>
      </c>
      <c r="H11" s="34">
        <f t="shared" ref="H11" si="4">$D$8*H10</f>
        <v>0.21000000000000002</v>
      </c>
      <c r="I11" s="34">
        <f t="shared" ref="I11" si="5">$E$8*I10</f>
        <v>0.122</v>
      </c>
      <c r="J11" s="56">
        <f>SUM(G11:I11)</f>
        <v>1.0459999999999998</v>
      </c>
      <c r="K11" s="77">
        <f t="shared" ref="K11" si="6">$C$8*K10</f>
        <v>0.71399999999999997</v>
      </c>
      <c r="L11" s="34">
        <f t="shared" ref="L11" si="7">$D$8*L10</f>
        <v>0.21000000000000002</v>
      </c>
      <c r="M11" s="34">
        <f t="shared" ref="M11" si="8">$E$8*M10</f>
        <v>0.122</v>
      </c>
      <c r="N11" s="56">
        <f>SUM(K11:M11)</f>
        <v>1.0459999999999998</v>
      </c>
      <c r="O11" s="77">
        <f t="shared" ref="O11" si="9">$C$8*O10</f>
        <v>0.71399999999999997</v>
      </c>
      <c r="P11" s="34">
        <f t="shared" ref="P11" si="10">$D$8*P10</f>
        <v>0.21000000000000002</v>
      </c>
      <c r="Q11" s="34">
        <f t="shared" ref="Q11" si="11">$E$8*Q10</f>
        <v>0.122</v>
      </c>
      <c r="R11" s="56">
        <f>SUM(O11:Q11)</f>
        <v>1.0459999999999998</v>
      </c>
      <c r="T11" s="72" t="str">
        <f>A12</f>
        <v>Westco Ventures</v>
      </c>
      <c r="U11" s="72">
        <f>R13+N13+J13+F13</f>
        <v>3.6640000000000001</v>
      </c>
      <c r="V11" s="104"/>
      <c r="W11" s="110"/>
      <c r="X11" s="29">
        <f t="shared" ref="X11:X18" si="12">$V$10*($W$10/U11)</f>
        <v>21.050764192139738</v>
      </c>
      <c r="Y11" s="67">
        <f t="shared" si="0"/>
        <v>3</v>
      </c>
      <c r="AA11" s="72" t="str">
        <f t="shared" ref="AA11:AA18" si="13">T11</f>
        <v>Westco Ventures</v>
      </c>
      <c r="AB11" s="55">
        <f t="shared" si="1"/>
        <v>28.067685589519648</v>
      </c>
      <c r="AC11" s="67">
        <f t="shared" si="2"/>
        <v>3</v>
      </c>
    </row>
    <row r="12" spans="1:29" ht="14.45" customHeight="1" thickTop="1" x14ac:dyDescent="0.25">
      <c r="A12" s="90" t="str">
        <f>HUB!A5</f>
        <v>Westco Ventures</v>
      </c>
      <c r="B12" s="80" t="s">
        <v>40</v>
      </c>
      <c r="C12" s="37">
        <v>0.88</v>
      </c>
      <c r="D12" s="50">
        <v>0.92500000000000004</v>
      </c>
      <c r="E12" s="50">
        <v>1.1499999999999999</v>
      </c>
      <c r="F12" s="42"/>
      <c r="G12" s="37">
        <v>0.88</v>
      </c>
      <c r="H12" s="50">
        <v>0.92500000000000004</v>
      </c>
      <c r="I12" s="50">
        <v>1.1499999999999999</v>
      </c>
      <c r="J12" s="42"/>
      <c r="K12" s="37">
        <v>0.88</v>
      </c>
      <c r="L12" s="50">
        <v>0.92500000000000004</v>
      </c>
      <c r="M12" s="50">
        <v>1.1499999999999999</v>
      </c>
      <c r="N12" s="42"/>
      <c r="O12" s="37">
        <v>0.88</v>
      </c>
      <c r="P12" s="50">
        <v>0.92500000000000004</v>
      </c>
      <c r="Q12" s="50">
        <v>1.1499999999999999</v>
      </c>
      <c r="R12" s="42"/>
      <c r="T12" s="72" t="str">
        <f>A14</f>
        <v>Turner Construction</v>
      </c>
      <c r="U12" s="72">
        <f>R15+N15+J15+F15</f>
        <v>4.2959999999999994</v>
      </c>
      <c r="V12" s="104"/>
      <c r="W12" s="110"/>
      <c r="X12" s="29">
        <f t="shared" si="12"/>
        <v>17.953910614525142</v>
      </c>
      <c r="Y12" s="67">
        <f t="shared" si="0"/>
        <v>6</v>
      </c>
      <c r="AA12" s="72" t="str">
        <f t="shared" si="13"/>
        <v>Turner Construction</v>
      </c>
      <c r="AB12" s="55">
        <f t="shared" si="1"/>
        <v>23.687630507477863</v>
      </c>
      <c r="AC12" s="67">
        <f t="shared" si="2"/>
        <v>6</v>
      </c>
    </row>
    <row r="13" spans="1:29" ht="14.45" customHeight="1" thickBot="1" x14ac:dyDescent="0.3">
      <c r="B13" s="66" t="s">
        <v>41</v>
      </c>
      <c r="C13" s="77">
        <f>$C$8*C12</f>
        <v>0.61599999999999999</v>
      </c>
      <c r="D13" s="34">
        <f>$D$8*D12</f>
        <v>0.18500000000000003</v>
      </c>
      <c r="E13" s="34">
        <f>$E$8*E12</f>
        <v>0.11499999999999999</v>
      </c>
      <c r="F13" s="56">
        <f t="shared" ref="F13" si="14">SUM(C13:E13)</f>
        <v>0.91600000000000004</v>
      </c>
      <c r="G13" s="77">
        <f t="shared" ref="G13" si="15">$C$8*G12</f>
        <v>0.61599999999999999</v>
      </c>
      <c r="H13" s="34">
        <f t="shared" ref="H13" si="16">$D$8*H12</f>
        <v>0.18500000000000003</v>
      </c>
      <c r="I13" s="34">
        <f t="shared" ref="I13" si="17">$E$8*I12</f>
        <v>0.11499999999999999</v>
      </c>
      <c r="J13" s="56">
        <f t="shared" ref="J13" si="18">SUM(G13:I13)</f>
        <v>0.91600000000000004</v>
      </c>
      <c r="K13" s="77">
        <f t="shared" ref="K13" si="19">$C$8*K12</f>
        <v>0.61599999999999999</v>
      </c>
      <c r="L13" s="34">
        <f t="shared" ref="L13" si="20">$D$8*L12</f>
        <v>0.18500000000000003</v>
      </c>
      <c r="M13" s="34">
        <f t="shared" ref="M13" si="21">$E$8*M12</f>
        <v>0.11499999999999999</v>
      </c>
      <c r="N13" s="56">
        <f t="shared" ref="N13" si="22">SUM(K13:M13)</f>
        <v>0.91600000000000004</v>
      </c>
      <c r="O13" s="77">
        <f t="shared" ref="O13" si="23">$C$8*O12</f>
        <v>0.61599999999999999</v>
      </c>
      <c r="P13" s="34">
        <f t="shared" ref="P13" si="24">$D$8*P12</f>
        <v>0.18500000000000003</v>
      </c>
      <c r="Q13" s="34">
        <f t="shared" ref="Q13" si="25">$E$8*Q12</f>
        <v>0.11499999999999999</v>
      </c>
      <c r="R13" s="56">
        <f t="shared" ref="R13" si="26">SUM(O13:Q13)</f>
        <v>0.91600000000000004</v>
      </c>
      <c r="S13" s="72"/>
      <c r="T13" s="72" t="str">
        <f>A16</f>
        <v>A Status Construction</v>
      </c>
      <c r="U13" s="72">
        <f>R17+N17+J17+F17</f>
        <v>3.8039999999999998</v>
      </c>
      <c r="V13" s="104"/>
      <c r="W13" s="110"/>
      <c r="X13" s="29">
        <f t="shared" si="12"/>
        <v>20.27602523659306</v>
      </c>
      <c r="Y13" s="67">
        <f t="shared" si="0"/>
        <v>4</v>
      </c>
      <c r="AA13" s="72" t="str">
        <f t="shared" si="13"/>
        <v>A Status Construction</v>
      </c>
      <c r="AB13" s="55">
        <f t="shared" si="1"/>
        <v>26.569782886531861</v>
      </c>
      <c r="AC13" s="67">
        <f t="shared" si="2"/>
        <v>4</v>
      </c>
    </row>
    <row r="14" spans="1:29" ht="14.45" customHeight="1" thickTop="1" x14ac:dyDescent="0.25">
      <c r="A14" s="90" t="str">
        <f>HUB!A6</f>
        <v>Turner Construction</v>
      </c>
      <c r="B14" s="80" t="s">
        <v>40</v>
      </c>
      <c r="C14" s="37">
        <v>1.06</v>
      </c>
      <c r="D14" s="50">
        <v>1.0900000000000001</v>
      </c>
      <c r="E14" s="50">
        <v>1.1399999999999999</v>
      </c>
      <c r="F14" s="42"/>
      <c r="G14" s="37">
        <v>1.06</v>
      </c>
      <c r="H14" s="50">
        <v>1.0900000000000001</v>
      </c>
      <c r="I14" s="50">
        <v>1.1399999999999999</v>
      </c>
      <c r="J14" s="42"/>
      <c r="K14" s="37">
        <v>1.06</v>
      </c>
      <c r="L14" s="50">
        <v>1.0900000000000001</v>
      </c>
      <c r="M14" s="50">
        <v>1.1399999999999999</v>
      </c>
      <c r="N14" s="42"/>
      <c r="O14" s="37">
        <v>1.06</v>
      </c>
      <c r="P14" s="50">
        <v>1.0900000000000001</v>
      </c>
      <c r="Q14" s="50">
        <v>1.1399999999999999</v>
      </c>
      <c r="R14" s="42"/>
      <c r="S14" s="72"/>
      <c r="T14" s="72" t="str">
        <f>A18</f>
        <v xml:space="preserve">Skanska </v>
      </c>
      <c r="U14" s="72">
        <f>R19+N19+J19+F19</f>
        <v>5.3311999999999991</v>
      </c>
      <c r="V14" s="104"/>
      <c r="W14" s="110"/>
      <c r="X14" s="29">
        <f t="shared" si="12"/>
        <v>14.467662064825932</v>
      </c>
      <c r="Y14" s="67">
        <f t="shared" si="0"/>
        <v>9</v>
      </c>
      <c r="AA14" s="72" t="str">
        <f t="shared" si="13"/>
        <v xml:space="preserve">Skanska </v>
      </c>
      <c r="AB14" s="55">
        <f t="shared" si="1"/>
        <v>19.235837139009909</v>
      </c>
      <c r="AC14" s="67">
        <f t="shared" si="2"/>
        <v>9</v>
      </c>
    </row>
    <row r="15" spans="1:29" ht="14.45" customHeight="1" thickBot="1" x14ac:dyDescent="0.3">
      <c r="B15" s="66" t="s">
        <v>41</v>
      </c>
      <c r="C15" s="77">
        <f t="shared" ref="C15" si="27">$C$8*C14</f>
        <v>0.74199999999999999</v>
      </c>
      <c r="D15" s="34">
        <f t="shared" ref="D15" si="28">$D$8*D14</f>
        <v>0.21800000000000003</v>
      </c>
      <c r="E15" s="34">
        <f t="shared" ref="E15" si="29">$E$8*E14</f>
        <v>0.11399999999999999</v>
      </c>
      <c r="F15" s="56">
        <f t="shared" ref="F15" si="30">SUM(C15:E15)</f>
        <v>1.0739999999999998</v>
      </c>
      <c r="G15" s="77">
        <f t="shared" ref="G15" si="31">$C$8*G14</f>
        <v>0.74199999999999999</v>
      </c>
      <c r="H15" s="34">
        <f t="shared" ref="H15" si="32">$D$8*H14</f>
        <v>0.21800000000000003</v>
      </c>
      <c r="I15" s="34">
        <f t="shared" ref="I15" si="33">$E$8*I14</f>
        <v>0.11399999999999999</v>
      </c>
      <c r="J15" s="56">
        <f t="shared" ref="J15" si="34">SUM(G15:I15)</f>
        <v>1.0739999999999998</v>
      </c>
      <c r="K15" s="77">
        <f t="shared" ref="K15" si="35">$C$8*K14</f>
        <v>0.74199999999999999</v>
      </c>
      <c r="L15" s="34">
        <f t="shared" ref="L15" si="36">$D$8*L14</f>
        <v>0.21800000000000003</v>
      </c>
      <c r="M15" s="34">
        <f t="shared" ref="M15" si="37">$E$8*M14</f>
        <v>0.11399999999999999</v>
      </c>
      <c r="N15" s="56">
        <f t="shared" ref="N15" si="38">SUM(K15:M15)</f>
        <v>1.0739999999999998</v>
      </c>
      <c r="O15" s="77">
        <f t="shared" ref="O15" si="39">$C$8*O14</f>
        <v>0.74199999999999999</v>
      </c>
      <c r="P15" s="34">
        <f t="shared" ref="P15" si="40">$D$8*P14</f>
        <v>0.21800000000000003</v>
      </c>
      <c r="Q15" s="34">
        <f t="shared" ref="Q15" si="41">$E$8*Q14</f>
        <v>0.11399999999999999</v>
      </c>
      <c r="R15" s="56">
        <f t="shared" ref="R15" si="42">SUM(O15:Q15)</f>
        <v>1.0739999999999998</v>
      </c>
      <c r="S15" s="72"/>
      <c r="T15" s="72" t="str">
        <f>A20</f>
        <v>Noble</v>
      </c>
      <c r="U15" s="72">
        <f>R21+N21+J21+F21</f>
        <v>4.9759999999999991</v>
      </c>
      <c r="V15" s="104"/>
      <c r="W15" s="110"/>
      <c r="X15" s="29">
        <f t="shared" si="12"/>
        <v>15.500401929260454</v>
      </c>
      <c r="Y15" s="67">
        <f t="shared" si="0"/>
        <v>8</v>
      </c>
      <c r="AA15" s="72" t="str">
        <f t="shared" si="13"/>
        <v>Noble</v>
      </c>
      <c r="AB15" s="55">
        <f t="shared" si="1"/>
        <v>20.704855370556</v>
      </c>
      <c r="AC15" s="67">
        <f t="shared" si="2"/>
        <v>8</v>
      </c>
    </row>
    <row r="16" spans="1:29" ht="14.45" customHeight="1" thickTop="1" x14ac:dyDescent="0.25">
      <c r="A16" s="90" t="str">
        <f>HUB!A7</f>
        <v>A Status Construction</v>
      </c>
      <c r="B16" s="80" t="s">
        <v>40</v>
      </c>
      <c r="C16" s="37">
        <v>0.92</v>
      </c>
      <c r="D16" s="50">
        <v>0.95</v>
      </c>
      <c r="E16" s="50">
        <v>1.05</v>
      </c>
      <c r="F16" s="42"/>
      <c r="G16" s="37">
        <v>0.93</v>
      </c>
      <c r="H16" s="50">
        <v>0.96</v>
      </c>
      <c r="I16" s="50">
        <v>1.06</v>
      </c>
      <c r="J16" s="42"/>
      <c r="K16" s="37">
        <v>0.93</v>
      </c>
      <c r="L16" s="50">
        <v>0.96</v>
      </c>
      <c r="M16" s="50">
        <v>1.06</v>
      </c>
      <c r="N16" s="42"/>
      <c r="O16" s="37">
        <v>0.95</v>
      </c>
      <c r="P16" s="50">
        <v>0.98</v>
      </c>
      <c r="Q16" s="50">
        <v>1.06</v>
      </c>
      <c r="R16" s="42"/>
      <c r="S16" s="72"/>
      <c r="T16" s="72" t="str">
        <f>A22</f>
        <v xml:space="preserve">METCO </v>
      </c>
      <c r="U16" s="72">
        <f>R23+N23+J23+F23</f>
        <v>3.6043999999999996</v>
      </c>
      <c r="V16" s="104"/>
      <c r="W16" s="110"/>
      <c r="X16" s="29">
        <f t="shared" si="12"/>
        <v>21.398845855066032</v>
      </c>
      <c r="Y16" s="67">
        <f t="shared" si="0"/>
        <v>2</v>
      </c>
      <c r="AA16" s="72" t="str">
        <f t="shared" si="13"/>
        <v xml:space="preserve">METCO </v>
      </c>
      <c r="AB16" s="55">
        <f t="shared" si="1"/>
        <v>28.531794473421375</v>
      </c>
      <c r="AC16" s="67">
        <f t="shared" si="2"/>
        <v>2</v>
      </c>
    </row>
    <row r="17" spans="1:29" ht="14.45" customHeight="1" thickBot="1" x14ac:dyDescent="0.3">
      <c r="B17" s="66" t="s">
        <v>41</v>
      </c>
      <c r="C17" s="77">
        <f t="shared" ref="C17" si="43">$C$8*C16</f>
        <v>0.64400000000000002</v>
      </c>
      <c r="D17" s="34">
        <f t="shared" ref="D17" si="44">$D$8*D16</f>
        <v>0.19</v>
      </c>
      <c r="E17" s="34">
        <f t="shared" ref="E17" si="45">$E$8*E16</f>
        <v>0.10500000000000001</v>
      </c>
      <c r="F17" s="56">
        <f t="shared" ref="F17" si="46">SUM(C17:E17)</f>
        <v>0.93900000000000006</v>
      </c>
      <c r="G17" s="77">
        <f t="shared" ref="G17" si="47">$C$8*G16</f>
        <v>0.65100000000000002</v>
      </c>
      <c r="H17" s="34">
        <f t="shared" ref="H17" si="48">$D$8*H16</f>
        <v>0.192</v>
      </c>
      <c r="I17" s="34">
        <f t="shared" ref="I17" si="49">$E$8*I16</f>
        <v>0.10600000000000001</v>
      </c>
      <c r="J17" s="56">
        <f t="shared" ref="J17" si="50">SUM(G17:I17)</f>
        <v>0.94899999999999995</v>
      </c>
      <c r="K17" s="77">
        <f t="shared" ref="K17" si="51">$C$8*K16</f>
        <v>0.65100000000000002</v>
      </c>
      <c r="L17" s="34">
        <f t="shared" ref="L17" si="52">$D$8*L16</f>
        <v>0.192</v>
      </c>
      <c r="M17" s="34">
        <f t="shared" ref="M17" si="53">$E$8*M16</f>
        <v>0.10600000000000001</v>
      </c>
      <c r="N17" s="56">
        <f t="shared" ref="N17" si="54">SUM(K17:M17)</f>
        <v>0.94899999999999995</v>
      </c>
      <c r="O17" s="77">
        <f t="shared" ref="O17" si="55">$C$8*O16</f>
        <v>0.66499999999999992</v>
      </c>
      <c r="P17" s="34">
        <f t="shared" ref="P17" si="56">$D$8*P16</f>
        <v>0.19600000000000001</v>
      </c>
      <c r="Q17" s="34">
        <f t="shared" ref="Q17" si="57">$E$8*Q16</f>
        <v>0.10600000000000001</v>
      </c>
      <c r="R17" s="56">
        <f t="shared" ref="R17" si="58">SUM(O17:Q17)</f>
        <v>0.96699999999999997</v>
      </c>
      <c r="S17" s="72"/>
      <c r="T17" s="72" t="str">
        <f>A24</f>
        <v xml:space="preserve">Vaughn </v>
      </c>
      <c r="U17" s="72">
        <f>R25+N25+J25+F25</f>
        <v>4.6939999999999991</v>
      </c>
      <c r="V17" s="104"/>
      <c r="W17" s="110"/>
      <c r="X17" s="29">
        <f t="shared" si="12"/>
        <v>16.431614827439287</v>
      </c>
      <c r="Y17" s="67">
        <f t="shared" si="0"/>
        <v>7</v>
      </c>
      <c r="AA17" s="72" t="str">
        <f t="shared" si="13"/>
        <v xml:space="preserve">Vaughn </v>
      </c>
      <c r="AB17" s="55">
        <f t="shared" si="1"/>
        <v>21.78563398612317</v>
      </c>
      <c r="AC17" s="67">
        <f t="shared" si="2"/>
        <v>7</v>
      </c>
    </row>
    <row r="18" spans="1:29" ht="14.45" customHeight="1" thickTop="1" x14ac:dyDescent="0.25">
      <c r="A18" s="90" t="str">
        <f>HUB!A8</f>
        <v xml:space="preserve">Skanska </v>
      </c>
      <c r="B18" s="80" t="s">
        <v>40</v>
      </c>
      <c r="C18" s="37">
        <v>1.2949999999999999</v>
      </c>
      <c r="D18" s="50">
        <v>1.4</v>
      </c>
      <c r="E18" s="50">
        <v>1.2949999999999999</v>
      </c>
      <c r="F18" s="42"/>
      <c r="G18" s="37">
        <v>1.3169999999999999</v>
      </c>
      <c r="H18" s="50">
        <v>1.4039999999999999</v>
      </c>
      <c r="I18" s="50">
        <v>1.3169999999999999</v>
      </c>
      <c r="J18" s="42"/>
      <c r="K18" s="37">
        <v>1.321</v>
      </c>
      <c r="L18" s="50">
        <v>1.4079999999999999</v>
      </c>
      <c r="M18" s="50">
        <v>1.321</v>
      </c>
      <c r="N18" s="42"/>
      <c r="O18" s="37">
        <v>1.325</v>
      </c>
      <c r="P18" s="50">
        <v>1.4119999999999999</v>
      </c>
      <c r="Q18" s="50">
        <v>1.325</v>
      </c>
      <c r="R18" s="42"/>
      <c r="S18" s="72"/>
      <c r="T18" s="72" t="str">
        <f>A26</f>
        <v>Nash</v>
      </c>
      <c r="U18" s="72">
        <f>R27+N27+J27+F27</f>
        <v>3.4279999999999999</v>
      </c>
      <c r="V18" s="104"/>
      <c r="W18" s="110"/>
      <c r="X18" s="29">
        <f t="shared" si="12"/>
        <v>22.5</v>
      </c>
      <c r="Y18" s="67">
        <f t="shared" si="0"/>
        <v>1</v>
      </c>
      <c r="AA18" s="72" t="str">
        <f t="shared" si="13"/>
        <v>Nash</v>
      </c>
      <c r="AB18" s="55">
        <f t="shared" si="1"/>
        <v>30</v>
      </c>
      <c r="AC18" s="67">
        <f t="shared" si="2"/>
        <v>1</v>
      </c>
    </row>
    <row r="19" spans="1:29" ht="14.45" customHeight="1" thickBot="1" x14ac:dyDescent="0.3">
      <c r="B19" s="66" t="s">
        <v>41</v>
      </c>
      <c r="C19" s="77">
        <f t="shared" ref="C19" si="59">$C$8*C18</f>
        <v>0.90649999999999986</v>
      </c>
      <c r="D19" s="34">
        <f t="shared" ref="D19" si="60">$D$8*D18</f>
        <v>0.27999999999999997</v>
      </c>
      <c r="E19" s="34">
        <f t="shared" ref="E19" si="61">$E$8*E18</f>
        <v>0.1295</v>
      </c>
      <c r="F19" s="56">
        <f t="shared" ref="F19" si="62">SUM(C19:E19)</f>
        <v>1.3159999999999998</v>
      </c>
      <c r="G19" s="77">
        <f t="shared" ref="G19" si="63">$C$8*G18</f>
        <v>0.92189999999999994</v>
      </c>
      <c r="H19" s="34">
        <f t="shared" ref="H19" si="64">$D$8*H18</f>
        <v>0.28079999999999999</v>
      </c>
      <c r="I19" s="34">
        <f t="shared" ref="I19" si="65">$E$8*I18</f>
        <v>0.13170000000000001</v>
      </c>
      <c r="J19" s="56">
        <f t="shared" ref="J19" si="66">SUM(G19:I19)</f>
        <v>1.3343999999999998</v>
      </c>
      <c r="K19" s="77">
        <f t="shared" ref="K19" si="67">$C$8*K18</f>
        <v>0.92469999999999986</v>
      </c>
      <c r="L19" s="34">
        <f t="shared" ref="L19" si="68">$D$8*L18</f>
        <v>0.28160000000000002</v>
      </c>
      <c r="M19" s="34">
        <f t="shared" ref="M19" si="69">$E$8*M18</f>
        <v>0.1321</v>
      </c>
      <c r="N19" s="56">
        <f t="shared" ref="N19" si="70">SUM(K19:M19)</f>
        <v>1.3384</v>
      </c>
      <c r="O19" s="77">
        <f t="shared" ref="O19" si="71">$C$8*O18</f>
        <v>0.92749999999999988</v>
      </c>
      <c r="P19" s="34">
        <f t="shared" ref="P19" si="72">$D$8*P18</f>
        <v>0.28239999999999998</v>
      </c>
      <c r="Q19" s="34">
        <f t="shared" ref="Q19" si="73">$E$8*Q18</f>
        <v>0.13250000000000001</v>
      </c>
      <c r="R19" s="56">
        <f t="shared" ref="R19" si="74">SUM(O19:Q19)</f>
        <v>1.3423999999999998</v>
      </c>
      <c r="S19" s="72"/>
      <c r="U19" s="72"/>
      <c r="V19" s="39"/>
      <c r="W19" s="44"/>
      <c r="X19" s="29"/>
      <c r="Y19" s="67"/>
    </row>
    <row r="20" spans="1:29" ht="14.45" customHeight="1" thickTop="1" x14ac:dyDescent="0.25">
      <c r="A20" s="90" t="str">
        <f>HUB!A9</f>
        <v>Noble</v>
      </c>
      <c r="B20" s="80" t="s">
        <v>40</v>
      </c>
      <c r="C20" s="37">
        <v>1.22</v>
      </c>
      <c r="D20" s="50">
        <v>1.28</v>
      </c>
      <c r="E20" s="50">
        <v>1.34</v>
      </c>
      <c r="F20" s="42"/>
      <c r="G20" s="37">
        <v>1.22</v>
      </c>
      <c r="H20" s="50">
        <v>1.28</v>
      </c>
      <c r="I20" s="50">
        <v>1.34</v>
      </c>
      <c r="J20" s="42"/>
      <c r="K20" s="37">
        <v>1.22</v>
      </c>
      <c r="L20" s="50">
        <v>1.28</v>
      </c>
      <c r="M20" s="50">
        <v>1.34</v>
      </c>
      <c r="N20" s="42"/>
      <c r="O20" s="37">
        <v>1.22</v>
      </c>
      <c r="P20" s="50">
        <v>1.28</v>
      </c>
      <c r="Q20" s="50">
        <v>1.34</v>
      </c>
      <c r="R20" s="42"/>
      <c r="S20" s="72"/>
      <c r="T20" s="71" t="s">
        <v>42</v>
      </c>
      <c r="U20" s="59"/>
      <c r="V20" s="75"/>
      <c r="W20" s="53"/>
      <c r="X20" s="53"/>
      <c r="Y20" s="53"/>
    </row>
    <row r="21" spans="1:29" ht="14.45" customHeight="1" thickBot="1" x14ac:dyDescent="0.3">
      <c r="B21" s="66" t="s">
        <v>41</v>
      </c>
      <c r="C21" s="77">
        <f t="shared" ref="C21" si="75">$C$8*C20</f>
        <v>0.85399999999999998</v>
      </c>
      <c r="D21" s="34">
        <f t="shared" ref="D21" si="76">$D$8*D20</f>
        <v>0.25600000000000001</v>
      </c>
      <c r="E21" s="34">
        <f t="shared" ref="E21" si="77">$E$8*E20</f>
        <v>0.13400000000000001</v>
      </c>
      <c r="F21" s="56">
        <f t="shared" ref="F21" si="78">SUM(C21:E21)</f>
        <v>1.2439999999999998</v>
      </c>
      <c r="G21" s="77">
        <f t="shared" ref="G21" si="79">$C$8*G20</f>
        <v>0.85399999999999998</v>
      </c>
      <c r="H21" s="34">
        <f t="shared" ref="H21" si="80">$D$8*H20</f>
        <v>0.25600000000000001</v>
      </c>
      <c r="I21" s="34">
        <f t="shared" ref="I21" si="81">$E$8*I20</f>
        <v>0.13400000000000001</v>
      </c>
      <c r="J21" s="56">
        <f t="shared" ref="J21" si="82">SUM(G21:I21)</f>
        <v>1.2439999999999998</v>
      </c>
      <c r="K21" s="77">
        <f t="shared" ref="K21" si="83">$C$8*K20</f>
        <v>0.85399999999999998</v>
      </c>
      <c r="L21" s="34">
        <f t="shared" ref="L21" si="84">$D$8*L20</f>
        <v>0.25600000000000001</v>
      </c>
      <c r="M21" s="34">
        <f t="shared" ref="M21" si="85">$E$8*M20</f>
        <v>0.13400000000000001</v>
      </c>
      <c r="N21" s="56">
        <f t="shared" ref="N21" si="86">SUM(K21:M21)</f>
        <v>1.2439999999999998</v>
      </c>
      <c r="O21" s="77">
        <f t="shared" ref="O21" si="87">$C$8*O20</f>
        <v>0.85399999999999998</v>
      </c>
      <c r="P21" s="34">
        <f t="shared" ref="P21" si="88">$D$8*P20</f>
        <v>0.25600000000000001</v>
      </c>
      <c r="Q21" s="34">
        <f t="shared" ref="Q21" si="89">$E$8*Q20</f>
        <v>0.13400000000000001</v>
      </c>
      <c r="R21" s="56">
        <f t="shared" ref="R21" si="90">SUM(O21:Q21)</f>
        <v>1.2439999999999998</v>
      </c>
      <c r="S21" s="72"/>
      <c r="T21" s="70"/>
      <c r="U21" s="101" t="s">
        <v>38</v>
      </c>
      <c r="V21" s="75"/>
      <c r="W21" s="53"/>
      <c r="X21" s="53"/>
      <c r="Y21" s="53"/>
    </row>
    <row r="22" spans="1:29" ht="14.45" customHeight="1" thickTop="1" thickBot="1" x14ac:dyDescent="0.3">
      <c r="A22" s="90" t="str">
        <f>HUB!A10</f>
        <v xml:space="preserve">METCO </v>
      </c>
      <c r="B22" s="80" t="s">
        <v>40</v>
      </c>
      <c r="C22" s="37">
        <v>0.86899999999999999</v>
      </c>
      <c r="D22" s="50">
        <v>0.96899999999999997</v>
      </c>
      <c r="E22" s="50">
        <v>0.99</v>
      </c>
      <c r="F22" s="42"/>
      <c r="G22" s="37">
        <v>0.86899999999999999</v>
      </c>
      <c r="H22" s="50">
        <v>0.96899999999999997</v>
      </c>
      <c r="I22" s="50">
        <v>0.99</v>
      </c>
      <c r="J22" s="42"/>
      <c r="K22" s="37">
        <v>0.86899999999999999</v>
      </c>
      <c r="L22" s="50">
        <v>0.96899999999999997</v>
      </c>
      <c r="M22" s="50">
        <v>0.99</v>
      </c>
      <c r="N22" s="42"/>
      <c r="O22" s="37">
        <v>0.86899999999999999</v>
      </c>
      <c r="P22" s="50">
        <v>0.96899999999999997</v>
      </c>
      <c r="Q22" s="50">
        <v>0.99</v>
      </c>
      <c r="R22" s="42"/>
      <c r="S22" s="72"/>
      <c r="T22" s="64"/>
      <c r="U22" s="102"/>
      <c r="V22" s="32" t="s">
        <v>18</v>
      </c>
      <c r="W22" s="32" t="s">
        <v>16</v>
      </c>
      <c r="X22" s="32" t="s">
        <v>17</v>
      </c>
      <c r="Y22" s="32" t="s">
        <v>14</v>
      </c>
    </row>
    <row r="23" spans="1:29" ht="14.45" customHeight="1" thickBot="1" x14ac:dyDescent="0.3">
      <c r="B23" s="66" t="s">
        <v>41</v>
      </c>
      <c r="C23" s="77">
        <f t="shared" ref="C23" si="91">$C$8*C22</f>
        <v>0.60829999999999995</v>
      </c>
      <c r="D23" s="34">
        <f t="shared" ref="D23" si="92">$D$8*D22</f>
        <v>0.1938</v>
      </c>
      <c r="E23" s="34">
        <f t="shared" ref="E23" si="93">$E$8*E22</f>
        <v>9.9000000000000005E-2</v>
      </c>
      <c r="F23" s="56">
        <f t="shared" ref="F23" si="94">SUM(C23:E23)</f>
        <v>0.9010999999999999</v>
      </c>
      <c r="G23" s="77">
        <f t="shared" ref="G23" si="95">$C$8*G22</f>
        <v>0.60829999999999995</v>
      </c>
      <c r="H23" s="34">
        <f t="shared" ref="H23" si="96">$D$8*H22</f>
        <v>0.1938</v>
      </c>
      <c r="I23" s="34">
        <f t="shared" ref="I23" si="97">$E$8*I22</f>
        <v>9.9000000000000005E-2</v>
      </c>
      <c r="J23" s="56">
        <f t="shared" ref="J23" si="98">SUM(G23:I23)</f>
        <v>0.9010999999999999</v>
      </c>
      <c r="K23" s="77">
        <f t="shared" ref="K23" si="99">$C$8*K22</f>
        <v>0.60829999999999995</v>
      </c>
      <c r="L23" s="34">
        <f t="shared" ref="L23" si="100">$D$8*L22</f>
        <v>0.1938</v>
      </c>
      <c r="M23" s="34">
        <f t="shared" ref="M23" si="101">$E$8*M22</f>
        <v>9.9000000000000005E-2</v>
      </c>
      <c r="N23" s="56">
        <f t="shared" ref="N23" si="102">SUM(K23:M23)</f>
        <v>0.9010999999999999</v>
      </c>
      <c r="O23" s="77">
        <f t="shared" ref="O23" si="103">$C$8*O22</f>
        <v>0.60829999999999995</v>
      </c>
      <c r="P23" s="34">
        <f t="shared" ref="P23" si="104">$D$8*P22</f>
        <v>0.1938</v>
      </c>
      <c r="Q23" s="34">
        <f t="shared" ref="Q23" si="105">$E$8*Q22</f>
        <v>9.9000000000000005E-2</v>
      </c>
      <c r="R23" s="56">
        <f t="shared" ref="R23" si="106">SUM(O23:Q23)</f>
        <v>0.9010999999999999</v>
      </c>
      <c r="S23" s="72"/>
      <c r="T23" s="72" t="str">
        <f>A38</f>
        <v>Brown &amp; Root</v>
      </c>
      <c r="U23" s="72">
        <f>R39+N39+J39+F39</f>
        <v>4.2720000000000002</v>
      </c>
      <c r="V23" s="103">
        <v>7.5</v>
      </c>
      <c r="W23" s="109">
        <f>MIN(U23:U31)</f>
        <v>3.4279999999999999</v>
      </c>
      <c r="X23" s="29">
        <f t="shared" ref="X23:X31" si="107">$V$23*($W$23/U23)</f>
        <v>6.0182584269662911</v>
      </c>
      <c r="Y23" s="67">
        <f t="shared" ref="Y23:Y31" si="108">RANK(X23,$X$23:$X$31,0)</f>
        <v>5</v>
      </c>
    </row>
    <row r="24" spans="1:29" ht="14.45" customHeight="1" thickTop="1" x14ac:dyDescent="0.25">
      <c r="A24" s="90" t="str">
        <f>HUB!A11</f>
        <v xml:space="preserve">Vaughn </v>
      </c>
      <c r="B24" s="80" t="s">
        <v>40</v>
      </c>
      <c r="C24" s="37">
        <v>1.1599999999999999</v>
      </c>
      <c r="D24" s="50">
        <v>1.21</v>
      </c>
      <c r="E24" s="50">
        <v>1.1499999999999999</v>
      </c>
      <c r="F24" s="42"/>
      <c r="G24" s="37">
        <v>1.1599999999999999</v>
      </c>
      <c r="H24" s="50">
        <v>1.21</v>
      </c>
      <c r="I24" s="50">
        <v>1.1499999999999999</v>
      </c>
      <c r="J24" s="42"/>
      <c r="K24" s="37">
        <v>1.17</v>
      </c>
      <c r="L24" s="50">
        <v>1.22</v>
      </c>
      <c r="M24" s="50">
        <v>1.1499999999999999</v>
      </c>
      <c r="N24" s="42"/>
      <c r="O24" s="37">
        <v>1.17</v>
      </c>
      <c r="P24" s="50">
        <v>1.22</v>
      </c>
      <c r="Q24" s="50">
        <v>1.1499999999999999</v>
      </c>
      <c r="R24" s="42"/>
      <c r="S24" s="72"/>
      <c r="T24" s="72" t="str">
        <f>A40</f>
        <v>Westco Ventures</v>
      </c>
      <c r="U24" s="72">
        <f>R41+N41+J41+F41</f>
        <v>3.6640000000000001</v>
      </c>
      <c r="V24" s="104"/>
      <c r="W24" s="110"/>
      <c r="X24" s="29">
        <f t="shared" si="107"/>
        <v>7.0169213973799121</v>
      </c>
      <c r="Y24" s="67">
        <f t="shared" si="108"/>
        <v>3</v>
      </c>
    </row>
    <row r="25" spans="1:29" ht="14.45" customHeight="1" thickBot="1" x14ac:dyDescent="0.3">
      <c r="B25" s="66" t="s">
        <v>41</v>
      </c>
      <c r="C25" s="77">
        <f t="shared" ref="C25" si="109">$C$8*C24</f>
        <v>0.81199999999999994</v>
      </c>
      <c r="D25" s="34">
        <f t="shared" ref="D25" si="110">$D$8*D24</f>
        <v>0.24199999999999999</v>
      </c>
      <c r="E25" s="34">
        <f t="shared" ref="E25" si="111">$E$8*E24</f>
        <v>0.11499999999999999</v>
      </c>
      <c r="F25" s="56">
        <f t="shared" ref="F25" si="112">SUM(C25:E25)</f>
        <v>1.1689999999999998</v>
      </c>
      <c r="G25" s="77">
        <f t="shared" ref="G25" si="113">$C$8*G24</f>
        <v>0.81199999999999994</v>
      </c>
      <c r="H25" s="34">
        <f t="shared" ref="H25" si="114">$D$8*H24</f>
        <v>0.24199999999999999</v>
      </c>
      <c r="I25" s="34">
        <f t="shared" ref="I25" si="115">$E$8*I24</f>
        <v>0.11499999999999999</v>
      </c>
      <c r="J25" s="56">
        <f t="shared" ref="J25" si="116">SUM(G25:I25)</f>
        <v>1.1689999999999998</v>
      </c>
      <c r="K25" s="77">
        <f t="shared" ref="K25" si="117">$C$8*K24</f>
        <v>0.81899999999999995</v>
      </c>
      <c r="L25" s="34">
        <f t="shared" ref="L25" si="118">$D$8*L24</f>
        <v>0.24399999999999999</v>
      </c>
      <c r="M25" s="34">
        <f t="shared" ref="M25" si="119">$E$8*M24</f>
        <v>0.11499999999999999</v>
      </c>
      <c r="N25" s="56">
        <f t="shared" ref="N25" si="120">SUM(K25:M25)</f>
        <v>1.1779999999999999</v>
      </c>
      <c r="O25" s="77">
        <f t="shared" ref="O25" si="121">$C$8*O24</f>
        <v>0.81899999999999995</v>
      </c>
      <c r="P25" s="34">
        <f t="shared" ref="P25" si="122">$D$8*P24</f>
        <v>0.24399999999999999</v>
      </c>
      <c r="Q25" s="34">
        <f t="shared" ref="Q25" si="123">$E$8*Q24</f>
        <v>0.11499999999999999</v>
      </c>
      <c r="R25" s="56">
        <f t="shared" ref="R25" si="124">SUM(O25:Q25)</f>
        <v>1.1779999999999999</v>
      </c>
      <c r="S25" s="72"/>
      <c r="T25" s="72" t="str">
        <f>A42</f>
        <v>Turner Construction</v>
      </c>
      <c r="U25" s="72">
        <f>R43+N43+J43+F43</f>
        <v>4.484</v>
      </c>
      <c r="V25" s="104"/>
      <c r="W25" s="110"/>
      <c r="X25" s="29">
        <f t="shared" si="107"/>
        <v>5.7337198929527213</v>
      </c>
      <c r="Y25" s="67">
        <f t="shared" si="108"/>
        <v>6</v>
      </c>
    </row>
    <row r="26" spans="1:29" ht="14.45" customHeight="1" thickTop="1" x14ac:dyDescent="0.25">
      <c r="A26" s="90" t="str">
        <f>HUB!A12</f>
        <v>Nash</v>
      </c>
      <c r="B26" s="69" t="s">
        <v>40</v>
      </c>
      <c r="C26" s="37">
        <v>0.8</v>
      </c>
      <c r="D26" s="50">
        <v>0.87</v>
      </c>
      <c r="E26" s="50">
        <v>1.23</v>
      </c>
      <c r="F26" s="42"/>
      <c r="G26" s="37">
        <v>0.8</v>
      </c>
      <c r="H26" s="50">
        <v>0.87</v>
      </c>
      <c r="I26" s="50">
        <v>1.23</v>
      </c>
      <c r="J26" s="42"/>
      <c r="K26" s="37">
        <v>0.8</v>
      </c>
      <c r="L26" s="50">
        <v>0.87</v>
      </c>
      <c r="M26" s="50">
        <v>1.23</v>
      </c>
      <c r="N26" s="42"/>
      <c r="O26" s="37">
        <v>0.8</v>
      </c>
      <c r="P26" s="50">
        <v>0.87</v>
      </c>
      <c r="Q26" s="50">
        <v>1.23</v>
      </c>
      <c r="R26" s="42"/>
      <c r="S26" s="72"/>
      <c r="T26" s="72" t="str">
        <f>A44</f>
        <v>A Status Construction</v>
      </c>
      <c r="U26" s="72">
        <f>R45+N45+J45+F45</f>
        <v>4.085</v>
      </c>
      <c r="V26" s="104"/>
      <c r="W26" s="110"/>
      <c r="X26" s="29">
        <f t="shared" si="107"/>
        <v>6.2937576499388008</v>
      </c>
      <c r="Y26" s="67">
        <f t="shared" si="108"/>
        <v>4</v>
      </c>
    </row>
    <row r="27" spans="1:29" ht="14.45" customHeight="1" thickBot="1" x14ac:dyDescent="0.3">
      <c r="B27" s="66" t="s">
        <v>41</v>
      </c>
      <c r="C27" s="77">
        <f t="shared" ref="C27" si="125">$C$8*C26</f>
        <v>0.55999999999999994</v>
      </c>
      <c r="D27" s="34">
        <f t="shared" ref="D27" si="126">$D$8*D26</f>
        <v>0.17400000000000002</v>
      </c>
      <c r="E27" s="34">
        <f t="shared" ref="E27" si="127">$E$8*E26</f>
        <v>0.123</v>
      </c>
      <c r="F27" s="56">
        <f t="shared" ref="F27" si="128">SUM(C27:E27)</f>
        <v>0.85699999999999998</v>
      </c>
      <c r="G27" s="77">
        <f t="shared" ref="G27" si="129">$C$8*G26</f>
        <v>0.55999999999999994</v>
      </c>
      <c r="H27" s="34">
        <f t="shared" ref="H27" si="130">$D$8*H26</f>
        <v>0.17400000000000002</v>
      </c>
      <c r="I27" s="34">
        <f t="shared" ref="I27" si="131">$E$8*I26</f>
        <v>0.123</v>
      </c>
      <c r="J27" s="56">
        <f t="shared" ref="J27" si="132">SUM(G27:I27)</f>
        <v>0.85699999999999998</v>
      </c>
      <c r="K27" s="77">
        <f t="shared" ref="K27" si="133">$C$8*K26</f>
        <v>0.55999999999999994</v>
      </c>
      <c r="L27" s="34">
        <f t="shared" ref="L27" si="134">$D$8*L26</f>
        <v>0.17400000000000002</v>
      </c>
      <c r="M27" s="34">
        <f t="shared" ref="M27" si="135">$E$8*M26</f>
        <v>0.123</v>
      </c>
      <c r="N27" s="56">
        <f t="shared" ref="N27" si="136">SUM(K27:M27)</f>
        <v>0.85699999999999998</v>
      </c>
      <c r="O27" s="77">
        <f t="shared" ref="O27" si="137">$C$8*O26</f>
        <v>0.55999999999999994</v>
      </c>
      <c r="P27" s="34">
        <f t="shared" ref="P27" si="138">$D$8*P26</f>
        <v>0.17400000000000002</v>
      </c>
      <c r="Q27" s="34">
        <f t="shared" ref="Q27" si="139">$E$8*Q26</f>
        <v>0.123</v>
      </c>
      <c r="R27" s="56">
        <f t="shared" ref="R27" si="140">SUM(O27:Q27)</f>
        <v>0.85699999999999998</v>
      </c>
      <c r="S27" s="72"/>
      <c r="T27" s="73" t="str">
        <f>A46</f>
        <v xml:space="preserve">Skanska </v>
      </c>
      <c r="U27" s="73">
        <f>R47+N47+J47+F47</f>
        <v>5.3920000000000003</v>
      </c>
      <c r="V27" s="104"/>
      <c r="W27" s="110"/>
      <c r="X27" s="29">
        <f t="shared" si="107"/>
        <v>4.7681750741839766</v>
      </c>
      <c r="Y27" s="79">
        <f t="shared" si="108"/>
        <v>9</v>
      </c>
      <c r="AA27" s="36"/>
      <c r="AB27" s="36"/>
      <c r="AC27" s="36"/>
    </row>
    <row r="28" spans="1:29" ht="14.45" customHeight="1" thickTop="1" x14ac:dyDescent="0.25">
      <c r="S28" s="72"/>
      <c r="T28" s="72" t="str">
        <f>A48</f>
        <v>Noble</v>
      </c>
      <c r="U28" s="72">
        <f>R49+N49+J49+F49</f>
        <v>4.9399999999999995</v>
      </c>
      <c r="V28" s="104"/>
      <c r="W28" s="110"/>
      <c r="X28" s="29">
        <f t="shared" si="107"/>
        <v>5.2044534412955468</v>
      </c>
      <c r="Y28" s="67">
        <f t="shared" si="108"/>
        <v>8</v>
      </c>
    </row>
    <row r="29" spans="1:29" ht="14.45" customHeight="1" x14ac:dyDescent="0.25">
      <c r="S29" s="72"/>
      <c r="T29" s="72" t="str">
        <f>A50</f>
        <v xml:space="preserve">METCO </v>
      </c>
      <c r="U29" s="72">
        <f>R51+N51+J51+F51</f>
        <v>3.6043999999999996</v>
      </c>
      <c r="V29" s="104"/>
      <c r="W29" s="110"/>
      <c r="X29" s="29">
        <f t="shared" si="107"/>
        <v>7.1329486183553437</v>
      </c>
      <c r="Y29" s="67">
        <f t="shared" si="108"/>
        <v>2</v>
      </c>
    </row>
    <row r="30" spans="1:29" ht="14.45" customHeight="1" x14ac:dyDescent="0.25">
      <c r="S30" s="72"/>
      <c r="T30" s="72" t="str">
        <f>A52</f>
        <v xml:space="preserve">Vaughn </v>
      </c>
      <c r="U30" s="72">
        <f>R53+N53+J53+F53</f>
        <v>4.8019999999999996</v>
      </c>
      <c r="V30" s="104"/>
      <c r="W30" s="110"/>
      <c r="X30" s="29">
        <f t="shared" si="107"/>
        <v>5.3540191586838821</v>
      </c>
      <c r="Y30" s="67">
        <f t="shared" si="108"/>
        <v>7</v>
      </c>
    </row>
    <row r="31" spans="1:29" ht="21" x14ac:dyDescent="0.35">
      <c r="A31" s="49" t="s">
        <v>42</v>
      </c>
      <c r="B31" s="49"/>
      <c r="C31" s="49"/>
      <c r="D31" s="49"/>
      <c r="E31" s="49"/>
      <c r="F31" s="49"/>
      <c r="G31" s="49"/>
      <c r="H31" s="49"/>
      <c r="I31" s="49"/>
      <c r="J31" s="49"/>
      <c r="K31" s="49"/>
      <c r="L31" s="49"/>
      <c r="M31" s="49"/>
      <c r="N31" s="49"/>
      <c r="O31" s="49"/>
      <c r="P31" s="49"/>
      <c r="Q31" s="49"/>
      <c r="R31" s="49"/>
      <c r="S31" s="72"/>
      <c r="T31" s="72" t="str">
        <f>A54</f>
        <v>Nash</v>
      </c>
      <c r="U31" s="72">
        <f>R55+N55+J55+F55</f>
        <v>3.4279999999999999</v>
      </c>
      <c r="V31" s="104"/>
      <c r="W31" s="110"/>
      <c r="X31" s="29">
        <f t="shared" si="107"/>
        <v>7.5</v>
      </c>
      <c r="Y31" s="67">
        <f t="shared" si="108"/>
        <v>1</v>
      </c>
    </row>
    <row r="32" spans="1:29" ht="14.45" customHeight="1" x14ac:dyDescent="0.25">
      <c r="A32" s="60" t="s">
        <v>19</v>
      </c>
      <c r="B32" s="60"/>
      <c r="C32" s="60"/>
      <c r="D32" s="60"/>
      <c r="E32" s="30"/>
      <c r="F32" s="30"/>
      <c r="G32" s="30"/>
      <c r="H32" s="30"/>
      <c r="I32" s="30"/>
      <c r="J32" s="30"/>
      <c r="K32" s="30"/>
      <c r="L32" s="30"/>
      <c r="M32" s="30"/>
      <c r="N32" s="30"/>
      <c r="O32" s="30"/>
      <c r="P32" s="30"/>
      <c r="Q32" s="30"/>
      <c r="R32" s="30"/>
      <c r="S32" s="72"/>
      <c r="T32" s="30"/>
      <c r="U32" s="30"/>
      <c r="V32" s="30"/>
      <c r="W32" s="62"/>
      <c r="X32" s="62"/>
      <c r="Y32" s="62"/>
    </row>
    <row r="33" spans="1:29" ht="14.45" customHeight="1" x14ac:dyDescent="0.25">
      <c r="A33" s="30"/>
      <c r="B33" s="30"/>
      <c r="C33" s="30"/>
      <c r="D33" s="30"/>
      <c r="E33" s="30"/>
      <c r="F33" s="30"/>
      <c r="G33" s="30"/>
      <c r="H33" s="30"/>
      <c r="I33" s="30"/>
      <c r="J33" s="30"/>
      <c r="K33" s="30"/>
      <c r="L33" s="30"/>
      <c r="M33" s="30"/>
      <c r="N33" s="30"/>
      <c r="O33" s="30"/>
      <c r="P33" s="30"/>
      <c r="Q33" s="30"/>
      <c r="R33" s="30"/>
      <c r="S33" s="72"/>
      <c r="T33" s="30"/>
      <c r="U33" s="30"/>
      <c r="V33" s="30"/>
      <c r="W33" s="62"/>
      <c r="X33" s="62"/>
      <c r="Y33" s="62"/>
    </row>
    <row r="34" spans="1:29" ht="14.45" customHeight="1" x14ac:dyDescent="0.25">
      <c r="A34" s="30"/>
      <c r="B34" s="30"/>
      <c r="C34" s="106" t="s">
        <v>27</v>
      </c>
      <c r="D34" s="107"/>
      <c r="E34" s="107"/>
      <c r="F34" s="108"/>
      <c r="G34" s="106" t="s">
        <v>28</v>
      </c>
      <c r="H34" s="107"/>
      <c r="I34" s="107"/>
      <c r="J34" s="108"/>
      <c r="K34" s="106" t="s">
        <v>29</v>
      </c>
      <c r="L34" s="107"/>
      <c r="M34" s="107"/>
      <c r="N34" s="108"/>
      <c r="O34" s="106" t="s">
        <v>30</v>
      </c>
      <c r="P34" s="107"/>
      <c r="Q34" s="107"/>
      <c r="R34" s="108"/>
      <c r="S34" s="72"/>
      <c r="T34" s="65"/>
      <c r="U34" s="57"/>
      <c r="V34" s="30"/>
      <c r="W34" s="62"/>
      <c r="X34" s="62"/>
      <c r="Y34" s="62"/>
    </row>
    <row r="35" spans="1:29" ht="14.45" customHeight="1" x14ac:dyDescent="0.25">
      <c r="A35" s="30"/>
      <c r="B35" s="30"/>
      <c r="C35" s="33" t="s">
        <v>31</v>
      </c>
      <c r="D35" s="78" t="s">
        <v>32</v>
      </c>
      <c r="E35" s="78" t="s">
        <v>33</v>
      </c>
      <c r="F35" s="52"/>
      <c r="G35" s="33" t="s">
        <v>31</v>
      </c>
      <c r="H35" s="78" t="s">
        <v>32</v>
      </c>
      <c r="I35" s="78" t="s">
        <v>33</v>
      </c>
      <c r="J35" s="52"/>
      <c r="K35" s="33" t="s">
        <v>31</v>
      </c>
      <c r="L35" s="78" t="s">
        <v>32</v>
      </c>
      <c r="M35" s="78" t="s">
        <v>33</v>
      </c>
      <c r="N35" s="52"/>
      <c r="O35" s="33" t="s">
        <v>31</v>
      </c>
      <c r="P35" s="78" t="s">
        <v>32</v>
      </c>
      <c r="Q35" s="78" t="s">
        <v>33</v>
      </c>
      <c r="R35" s="52"/>
      <c r="S35" s="72"/>
    </row>
    <row r="36" spans="1:29" ht="14.45" customHeight="1" x14ac:dyDescent="0.25">
      <c r="A36" s="30"/>
      <c r="B36" s="30"/>
      <c r="C36" s="47">
        <v>0.7</v>
      </c>
      <c r="D36" s="70">
        <v>0.2</v>
      </c>
      <c r="E36" s="70">
        <v>0.1</v>
      </c>
      <c r="F36" s="81" t="s">
        <v>34</v>
      </c>
      <c r="G36" s="47">
        <v>0.7</v>
      </c>
      <c r="H36" s="70">
        <v>0.2</v>
      </c>
      <c r="I36" s="70">
        <v>0.1</v>
      </c>
      <c r="J36" s="81" t="s">
        <v>35</v>
      </c>
      <c r="K36" s="47">
        <v>0.7</v>
      </c>
      <c r="L36" s="70">
        <v>0.2</v>
      </c>
      <c r="M36" s="70">
        <v>0.1</v>
      </c>
      <c r="N36" s="81" t="s">
        <v>36</v>
      </c>
      <c r="O36" s="47">
        <v>0.7</v>
      </c>
      <c r="P36" s="70">
        <v>0.2</v>
      </c>
      <c r="Q36" s="70">
        <v>0.1</v>
      </c>
      <c r="R36" s="81" t="s">
        <v>37</v>
      </c>
      <c r="S36" s="72"/>
    </row>
    <row r="37" spans="1:29" ht="14.45" customHeight="1" thickBot="1" x14ac:dyDescent="0.3">
      <c r="A37" s="38" t="s">
        <v>15</v>
      </c>
      <c r="B37" s="38"/>
      <c r="C37" s="40"/>
      <c r="D37" s="38"/>
      <c r="E37" s="38"/>
      <c r="F37" s="51"/>
      <c r="G37" s="40"/>
      <c r="H37" s="38"/>
      <c r="I37" s="38"/>
      <c r="J37" s="51"/>
      <c r="K37" s="40"/>
      <c r="L37" s="38"/>
      <c r="M37" s="38"/>
      <c r="N37" s="51"/>
      <c r="O37" s="40"/>
      <c r="P37" s="38"/>
      <c r="Q37" s="38"/>
      <c r="R37" s="51"/>
      <c r="S37" s="72"/>
    </row>
    <row r="38" spans="1:29" ht="14.45" customHeight="1" thickTop="1" x14ac:dyDescent="0.35">
      <c r="A38" s="90" t="s">
        <v>22</v>
      </c>
      <c r="B38" s="80" t="s">
        <v>40</v>
      </c>
      <c r="C38" s="37">
        <v>1.04</v>
      </c>
      <c r="D38" s="50">
        <v>1.0900000000000001</v>
      </c>
      <c r="E38" s="50">
        <v>1.22</v>
      </c>
      <c r="F38" s="42"/>
      <c r="G38" s="37">
        <v>1.04</v>
      </c>
      <c r="H38" s="50">
        <v>1.0900000000000001</v>
      </c>
      <c r="I38" s="50">
        <v>1.22</v>
      </c>
      <c r="J38" s="42"/>
      <c r="K38" s="37">
        <v>1.04</v>
      </c>
      <c r="L38" s="50">
        <v>1.0900000000000001</v>
      </c>
      <c r="M38" s="50">
        <v>1.22</v>
      </c>
      <c r="N38" s="42"/>
      <c r="O38" s="37">
        <v>1.04</v>
      </c>
      <c r="P38" s="50">
        <v>1.0900000000000001</v>
      </c>
      <c r="Q38" s="50">
        <v>1.22</v>
      </c>
      <c r="R38" s="42"/>
      <c r="S38" s="35"/>
    </row>
    <row r="39" spans="1:29" ht="14.45" customHeight="1" thickBot="1" x14ac:dyDescent="0.3">
      <c r="B39" s="66" t="s">
        <v>41</v>
      </c>
      <c r="C39" s="77">
        <f>$C$36*C38</f>
        <v>0.72799999999999998</v>
      </c>
      <c r="D39" s="34">
        <f>$D$36*D38</f>
        <v>0.21800000000000003</v>
      </c>
      <c r="E39" s="34">
        <f>$E$36*E38</f>
        <v>0.122</v>
      </c>
      <c r="F39" s="56">
        <f>SUM(C39:E39)</f>
        <v>1.0680000000000001</v>
      </c>
      <c r="G39" s="77">
        <f>$C$36*G38</f>
        <v>0.72799999999999998</v>
      </c>
      <c r="H39" s="34">
        <f>$D$36*H38</f>
        <v>0.21800000000000003</v>
      </c>
      <c r="I39" s="34">
        <f>$E$36*I38</f>
        <v>0.122</v>
      </c>
      <c r="J39" s="56">
        <f>SUM(G39:I39)</f>
        <v>1.0680000000000001</v>
      </c>
      <c r="K39" s="77">
        <f>$C$36*K38</f>
        <v>0.72799999999999998</v>
      </c>
      <c r="L39" s="34">
        <f>$D$36*L38</f>
        <v>0.21800000000000003</v>
      </c>
      <c r="M39" s="34">
        <f>$E$36*M38</f>
        <v>0.122</v>
      </c>
      <c r="N39" s="56">
        <f>SUM(K39:M39)</f>
        <v>1.0680000000000001</v>
      </c>
      <c r="O39" s="77">
        <f>$C$36*O38</f>
        <v>0.72799999999999998</v>
      </c>
      <c r="P39" s="34">
        <f>$D$36*P38</f>
        <v>0.21800000000000003</v>
      </c>
      <c r="Q39" s="34">
        <f>$E$36*Q38</f>
        <v>0.122</v>
      </c>
      <c r="R39" s="56">
        <f>SUM(O39:Q39)</f>
        <v>1.0680000000000001</v>
      </c>
    </row>
    <row r="40" spans="1:29" s="36" customFormat="1" ht="15.75" thickTop="1" x14ac:dyDescent="0.25">
      <c r="A40" s="90" t="s">
        <v>25</v>
      </c>
      <c r="B40" s="80" t="s">
        <v>40</v>
      </c>
      <c r="C40" s="37">
        <v>0.88</v>
      </c>
      <c r="D40" s="50">
        <v>0.92500000000000004</v>
      </c>
      <c r="E40" s="50">
        <v>1.1499999999999999</v>
      </c>
      <c r="F40" s="42"/>
      <c r="G40" s="37">
        <v>0.88</v>
      </c>
      <c r="H40" s="50">
        <v>0.92500000000000004</v>
      </c>
      <c r="I40" s="50">
        <v>1.1499999999999999</v>
      </c>
      <c r="J40" s="42"/>
      <c r="K40" s="37">
        <v>0.88</v>
      </c>
      <c r="L40" s="50">
        <v>0.92500000000000004</v>
      </c>
      <c r="M40" s="50">
        <v>1.1499999999999999</v>
      </c>
      <c r="N40" s="42"/>
      <c r="O40" s="37">
        <v>0.88</v>
      </c>
      <c r="P40" s="50">
        <v>0.92500000000000004</v>
      </c>
      <c r="Q40" s="50">
        <v>1.1499999999999999</v>
      </c>
      <c r="R40" s="42"/>
      <c r="T40" s="55"/>
      <c r="U40" s="55"/>
      <c r="V40" s="55"/>
      <c r="W40" s="55"/>
      <c r="X40" s="55"/>
      <c r="Y40" s="55"/>
      <c r="AA40" s="55"/>
      <c r="AB40" s="55"/>
      <c r="AC40" s="55"/>
    </row>
    <row r="41" spans="1:29" ht="15.75" thickBot="1" x14ac:dyDescent="0.3">
      <c r="B41" s="66" t="s">
        <v>41</v>
      </c>
      <c r="C41" s="77">
        <f t="shared" ref="C41" si="141">$C$36*C40</f>
        <v>0.61599999999999999</v>
      </c>
      <c r="D41" s="34">
        <f t="shared" ref="D41" si="142">$D$36*D40</f>
        <v>0.18500000000000003</v>
      </c>
      <c r="E41" s="34">
        <f t="shared" ref="E41" si="143">$E$36*E40</f>
        <v>0.11499999999999999</v>
      </c>
      <c r="F41" s="56">
        <f t="shared" ref="F41" si="144">SUM(C41:E41)</f>
        <v>0.91600000000000004</v>
      </c>
      <c r="G41" s="77">
        <f t="shared" ref="G41" si="145">$C$36*G40</f>
        <v>0.61599999999999999</v>
      </c>
      <c r="H41" s="34">
        <f t="shared" ref="H41" si="146">$D$36*H40</f>
        <v>0.18500000000000003</v>
      </c>
      <c r="I41" s="34">
        <f t="shared" ref="I41" si="147">$E$36*I40</f>
        <v>0.11499999999999999</v>
      </c>
      <c r="J41" s="56">
        <f t="shared" ref="J41" si="148">SUM(G41:I41)</f>
        <v>0.91600000000000004</v>
      </c>
      <c r="K41" s="77">
        <f t="shared" ref="K41" si="149">$C$36*K40</f>
        <v>0.61599999999999999</v>
      </c>
      <c r="L41" s="34">
        <f t="shared" ref="L41" si="150">$D$36*L40</f>
        <v>0.18500000000000003</v>
      </c>
      <c r="M41" s="34">
        <f t="shared" ref="M41" si="151">$E$36*M40</f>
        <v>0.11499999999999999</v>
      </c>
      <c r="N41" s="56">
        <f t="shared" ref="N41" si="152">SUM(K41:M41)</f>
        <v>0.91600000000000004</v>
      </c>
      <c r="O41" s="77">
        <f t="shared" ref="O41" si="153">$C$36*O40</f>
        <v>0.61599999999999999</v>
      </c>
      <c r="P41" s="34">
        <f t="shared" ref="P41" si="154">$D$36*P40</f>
        <v>0.18500000000000003</v>
      </c>
      <c r="Q41" s="34">
        <f t="shared" ref="Q41" si="155">$E$36*Q40</f>
        <v>0.11499999999999999</v>
      </c>
      <c r="R41" s="56">
        <f t="shared" ref="R41" si="156">SUM(O41:Q41)</f>
        <v>0.91600000000000004</v>
      </c>
    </row>
    <row r="42" spans="1:29" ht="15.75" thickTop="1" x14ac:dyDescent="0.25">
      <c r="A42" s="90" t="s">
        <v>43</v>
      </c>
      <c r="B42" s="80" t="s">
        <v>40</v>
      </c>
      <c r="C42" s="37">
        <v>1.1000000000000001</v>
      </c>
      <c r="D42" s="50">
        <v>1.17</v>
      </c>
      <c r="E42" s="50">
        <v>1.17</v>
      </c>
      <c r="F42" s="42"/>
      <c r="G42" s="37">
        <v>1.1000000000000001</v>
      </c>
      <c r="H42" s="50">
        <v>1.17</v>
      </c>
      <c r="I42" s="50">
        <v>1.17</v>
      </c>
      <c r="J42" s="42"/>
      <c r="K42" s="37">
        <v>1.1000000000000001</v>
      </c>
      <c r="L42" s="50">
        <v>1.17</v>
      </c>
      <c r="M42" s="50">
        <v>1.17</v>
      </c>
      <c r="N42" s="42"/>
      <c r="O42" s="37">
        <v>1.1000000000000001</v>
      </c>
      <c r="P42" s="50">
        <v>1.17</v>
      </c>
      <c r="Q42" s="50">
        <v>1.17</v>
      </c>
      <c r="R42" s="42"/>
    </row>
    <row r="43" spans="1:29" ht="15.75" thickBot="1" x14ac:dyDescent="0.3">
      <c r="B43" s="66" t="s">
        <v>41</v>
      </c>
      <c r="C43" s="77">
        <f t="shared" ref="C43" si="157">$C$36*C42</f>
        <v>0.77</v>
      </c>
      <c r="D43" s="34">
        <f t="shared" ref="D43" si="158">$D$36*D42</f>
        <v>0.23399999999999999</v>
      </c>
      <c r="E43" s="34">
        <f t="shared" ref="E43" si="159">$E$36*E42</f>
        <v>0.11699999999999999</v>
      </c>
      <c r="F43" s="56">
        <f t="shared" ref="F43" si="160">SUM(C43:E43)</f>
        <v>1.121</v>
      </c>
      <c r="G43" s="77">
        <f t="shared" ref="G43" si="161">$C$36*G42</f>
        <v>0.77</v>
      </c>
      <c r="H43" s="34">
        <f t="shared" ref="H43" si="162">$D$36*H42</f>
        <v>0.23399999999999999</v>
      </c>
      <c r="I43" s="34">
        <f t="shared" ref="I43" si="163">$E$36*I42</f>
        <v>0.11699999999999999</v>
      </c>
      <c r="J43" s="56">
        <f t="shared" ref="J43" si="164">SUM(G43:I43)</f>
        <v>1.121</v>
      </c>
      <c r="K43" s="77">
        <f t="shared" ref="K43" si="165">$C$36*K42</f>
        <v>0.77</v>
      </c>
      <c r="L43" s="34">
        <f t="shared" ref="L43" si="166">$D$36*L42</f>
        <v>0.23399999999999999</v>
      </c>
      <c r="M43" s="34">
        <f t="shared" ref="M43" si="167">$E$36*M42</f>
        <v>0.11699999999999999</v>
      </c>
      <c r="N43" s="56">
        <f t="shared" ref="N43" si="168">SUM(K43:M43)</f>
        <v>1.121</v>
      </c>
      <c r="O43" s="77">
        <f t="shared" ref="O43" si="169">$C$36*O42</f>
        <v>0.77</v>
      </c>
      <c r="P43" s="34">
        <f t="shared" ref="P43" si="170">$D$36*P42</f>
        <v>0.23399999999999999</v>
      </c>
      <c r="Q43" s="34">
        <f t="shared" ref="Q43" si="171">$E$36*Q42</f>
        <v>0.11699999999999999</v>
      </c>
      <c r="R43" s="56">
        <f t="shared" ref="R43" si="172">SUM(O43:Q43)</f>
        <v>1.121</v>
      </c>
    </row>
    <row r="44" spans="1:29" ht="15.75" thickTop="1" x14ac:dyDescent="0.25">
      <c r="A44" s="90" t="s">
        <v>44</v>
      </c>
      <c r="B44" s="80" t="s">
        <v>40</v>
      </c>
      <c r="C44" s="37">
        <v>1</v>
      </c>
      <c r="D44" s="50">
        <v>1.05</v>
      </c>
      <c r="E44" s="50">
        <v>1.05</v>
      </c>
      <c r="F44" s="42"/>
      <c r="G44" s="37">
        <v>1</v>
      </c>
      <c r="H44" s="50">
        <v>1.05</v>
      </c>
      <c r="I44" s="50">
        <v>1.06</v>
      </c>
      <c r="J44" s="42"/>
      <c r="K44" s="37">
        <v>1</v>
      </c>
      <c r="L44" s="50">
        <v>1.05</v>
      </c>
      <c r="M44" s="50">
        <v>1.06</v>
      </c>
      <c r="N44" s="42"/>
      <c r="O44" s="37">
        <v>1.03</v>
      </c>
      <c r="P44" s="50">
        <v>1.04</v>
      </c>
      <c r="Q44" s="50">
        <v>1.0900000000000001</v>
      </c>
      <c r="R44" s="42"/>
    </row>
    <row r="45" spans="1:29" ht="15.75" thickBot="1" x14ac:dyDescent="0.3">
      <c r="B45" s="66" t="s">
        <v>41</v>
      </c>
      <c r="C45" s="77">
        <f t="shared" ref="C45" si="173">$C$36*C44</f>
        <v>0.7</v>
      </c>
      <c r="D45" s="34">
        <f t="shared" ref="D45" si="174">$D$36*D44</f>
        <v>0.21000000000000002</v>
      </c>
      <c r="E45" s="34">
        <f t="shared" ref="E45" si="175">$E$36*E44</f>
        <v>0.10500000000000001</v>
      </c>
      <c r="F45" s="56">
        <f t="shared" ref="F45" si="176">SUM(C45:E45)</f>
        <v>1.0149999999999999</v>
      </c>
      <c r="G45" s="77">
        <f t="shared" ref="G45" si="177">$C$36*G44</f>
        <v>0.7</v>
      </c>
      <c r="H45" s="34">
        <f t="shared" ref="H45" si="178">$D$36*H44</f>
        <v>0.21000000000000002</v>
      </c>
      <c r="I45" s="34">
        <f t="shared" ref="I45" si="179">$E$36*I44</f>
        <v>0.10600000000000001</v>
      </c>
      <c r="J45" s="56">
        <f t="shared" ref="J45" si="180">SUM(G45:I45)</f>
        <v>1.016</v>
      </c>
      <c r="K45" s="77">
        <f t="shared" ref="K45" si="181">$C$36*K44</f>
        <v>0.7</v>
      </c>
      <c r="L45" s="34">
        <f t="shared" ref="L45" si="182">$D$36*L44</f>
        <v>0.21000000000000002</v>
      </c>
      <c r="M45" s="34">
        <f t="shared" ref="M45" si="183">$E$36*M44</f>
        <v>0.10600000000000001</v>
      </c>
      <c r="N45" s="56">
        <f t="shared" ref="N45" si="184">SUM(K45:M45)</f>
        <v>1.016</v>
      </c>
      <c r="O45" s="77">
        <f t="shared" ref="O45" si="185">$C$36*O44</f>
        <v>0.72099999999999997</v>
      </c>
      <c r="P45" s="34">
        <f t="shared" ref="P45" si="186">$D$36*P44</f>
        <v>0.20800000000000002</v>
      </c>
      <c r="Q45" s="34">
        <f t="shared" ref="Q45" si="187">$E$36*Q44</f>
        <v>0.10900000000000001</v>
      </c>
      <c r="R45" s="56">
        <f t="shared" ref="R45" si="188">SUM(O45:Q45)</f>
        <v>1.038</v>
      </c>
    </row>
    <row r="46" spans="1:29" ht="15.75" thickTop="1" x14ac:dyDescent="0.25">
      <c r="A46" s="90" t="s">
        <v>45</v>
      </c>
      <c r="B46" s="54" t="s">
        <v>40</v>
      </c>
      <c r="C46" s="46">
        <v>1.32</v>
      </c>
      <c r="D46" s="61">
        <v>1.425</v>
      </c>
      <c r="E46" s="61">
        <v>1.32</v>
      </c>
      <c r="F46" s="28"/>
      <c r="G46" s="46">
        <v>1.325</v>
      </c>
      <c r="H46" s="61">
        <v>1.43</v>
      </c>
      <c r="I46" s="61">
        <v>1.325</v>
      </c>
      <c r="J46" s="28"/>
      <c r="K46" s="46">
        <v>1.329</v>
      </c>
      <c r="L46" s="61">
        <v>1.4339999999999999</v>
      </c>
      <c r="M46" s="61">
        <v>1.329</v>
      </c>
      <c r="N46" s="28"/>
      <c r="O46" s="46">
        <v>1.3340000000000001</v>
      </c>
      <c r="P46" s="61">
        <v>1.4390000000000001</v>
      </c>
      <c r="Q46" s="61">
        <v>1.3340000000000001</v>
      </c>
      <c r="R46" s="28"/>
      <c r="T46" s="36"/>
      <c r="U46" s="36"/>
      <c r="V46" s="36"/>
      <c r="W46" s="36"/>
      <c r="X46" s="36"/>
      <c r="Y46" s="36"/>
    </row>
    <row r="47" spans="1:29" ht="15.75" thickBot="1" x14ac:dyDescent="0.3">
      <c r="A47" s="36"/>
      <c r="B47" s="68" t="s">
        <v>41</v>
      </c>
      <c r="C47" s="43">
        <f t="shared" ref="C47" si="189">$C$36*C46</f>
        <v>0.92399999999999993</v>
      </c>
      <c r="D47" s="63">
        <f t="shared" ref="D47" si="190">$D$36*D46</f>
        <v>0.28500000000000003</v>
      </c>
      <c r="E47" s="63">
        <f t="shared" ref="E47" si="191">$E$36*E46</f>
        <v>0.13200000000000001</v>
      </c>
      <c r="F47" s="48">
        <f t="shared" ref="F47" si="192">SUM(C47:E47)</f>
        <v>1.3410000000000002</v>
      </c>
      <c r="G47" s="43">
        <f t="shared" ref="G47" si="193">$C$36*G46</f>
        <v>0.92749999999999988</v>
      </c>
      <c r="H47" s="63">
        <f t="shared" ref="H47" si="194">$D$36*H46</f>
        <v>0.28599999999999998</v>
      </c>
      <c r="I47" s="63">
        <f t="shared" ref="I47" si="195">$E$36*I46</f>
        <v>0.13250000000000001</v>
      </c>
      <c r="J47" s="48">
        <f t="shared" ref="J47" si="196">SUM(G47:I47)</f>
        <v>1.3459999999999999</v>
      </c>
      <c r="K47" s="43">
        <f t="shared" ref="K47" si="197">$C$36*K46</f>
        <v>0.9302999999999999</v>
      </c>
      <c r="L47" s="63">
        <f t="shared" ref="L47" si="198">$D$36*L46</f>
        <v>0.2868</v>
      </c>
      <c r="M47" s="63">
        <f t="shared" ref="M47" si="199">$E$36*M46</f>
        <v>0.13289999999999999</v>
      </c>
      <c r="N47" s="48">
        <f t="shared" ref="N47" si="200">SUM(K47:M47)</f>
        <v>1.3499999999999999</v>
      </c>
      <c r="O47" s="43">
        <f t="shared" ref="O47" si="201">$C$36*O46</f>
        <v>0.93379999999999996</v>
      </c>
      <c r="P47" s="63">
        <f t="shared" ref="P47" si="202">$D$36*P46</f>
        <v>0.2878</v>
      </c>
      <c r="Q47" s="63">
        <f t="shared" ref="Q47" si="203">$E$36*Q46</f>
        <v>0.13340000000000002</v>
      </c>
      <c r="R47" s="48">
        <f t="shared" ref="R47" si="204">SUM(O47:Q47)</f>
        <v>1.355</v>
      </c>
      <c r="T47" s="36"/>
      <c r="U47" s="36"/>
      <c r="V47" s="36"/>
      <c r="W47" s="36"/>
      <c r="X47" s="36"/>
      <c r="Y47" s="36"/>
    </row>
    <row r="48" spans="1:29" ht="15.75" thickTop="1" x14ac:dyDescent="0.25">
      <c r="A48" s="90" t="s">
        <v>24</v>
      </c>
      <c r="B48" s="54" t="s">
        <v>40</v>
      </c>
      <c r="C48" s="46">
        <v>1.21</v>
      </c>
      <c r="D48" s="61">
        <v>1.27</v>
      </c>
      <c r="E48" s="61">
        <v>1.34</v>
      </c>
      <c r="F48" s="28"/>
      <c r="G48" s="46">
        <v>1.21</v>
      </c>
      <c r="H48" s="61">
        <v>1.27</v>
      </c>
      <c r="I48" s="61">
        <v>1.34</v>
      </c>
      <c r="J48" s="28"/>
      <c r="K48" s="46">
        <v>1.21</v>
      </c>
      <c r="L48" s="61">
        <v>1.27</v>
      </c>
      <c r="M48" s="61">
        <v>1.34</v>
      </c>
      <c r="N48" s="28"/>
      <c r="O48" s="46">
        <v>1.21</v>
      </c>
      <c r="P48" s="61">
        <v>1.27</v>
      </c>
      <c r="Q48" s="61">
        <v>1.34</v>
      </c>
      <c r="R48" s="28"/>
      <c r="T48" s="36"/>
      <c r="U48" s="36"/>
      <c r="V48" s="36"/>
      <c r="W48" s="36"/>
      <c r="X48" s="36"/>
      <c r="Y48" s="36"/>
    </row>
    <row r="49" spans="1:29" ht="15.75" thickBot="1" x14ac:dyDescent="0.3">
      <c r="A49" s="36"/>
      <c r="B49" s="68" t="s">
        <v>41</v>
      </c>
      <c r="C49" s="43">
        <f t="shared" ref="C49" si="205">$C$36*C48</f>
        <v>0.84699999999999998</v>
      </c>
      <c r="D49" s="63">
        <f t="shared" ref="D49" si="206">$D$36*D48</f>
        <v>0.254</v>
      </c>
      <c r="E49" s="63">
        <f t="shared" ref="E49" si="207">$E$36*E48</f>
        <v>0.13400000000000001</v>
      </c>
      <c r="F49" s="48">
        <f t="shared" ref="F49" si="208">SUM(C49:E49)</f>
        <v>1.2349999999999999</v>
      </c>
      <c r="G49" s="43">
        <f t="shared" ref="G49" si="209">$C$36*G48</f>
        <v>0.84699999999999998</v>
      </c>
      <c r="H49" s="63">
        <f t="shared" ref="H49" si="210">$D$36*H48</f>
        <v>0.254</v>
      </c>
      <c r="I49" s="63">
        <f t="shared" ref="I49" si="211">$E$36*I48</f>
        <v>0.13400000000000001</v>
      </c>
      <c r="J49" s="48">
        <f t="shared" ref="J49" si="212">SUM(G49:I49)</f>
        <v>1.2349999999999999</v>
      </c>
      <c r="K49" s="43">
        <f t="shared" ref="K49" si="213">$C$36*K48</f>
        <v>0.84699999999999998</v>
      </c>
      <c r="L49" s="63">
        <f t="shared" ref="L49" si="214">$D$36*L48</f>
        <v>0.254</v>
      </c>
      <c r="M49" s="63">
        <f t="shared" ref="M49" si="215">$E$36*M48</f>
        <v>0.13400000000000001</v>
      </c>
      <c r="N49" s="48">
        <f t="shared" ref="N49" si="216">SUM(K49:M49)</f>
        <v>1.2349999999999999</v>
      </c>
      <c r="O49" s="43">
        <f t="shared" ref="O49" si="217">$C$36*O48</f>
        <v>0.84699999999999998</v>
      </c>
      <c r="P49" s="63">
        <f t="shared" ref="P49" si="218">$D$36*P48</f>
        <v>0.254</v>
      </c>
      <c r="Q49" s="63">
        <f t="shared" ref="Q49" si="219">$E$36*Q48</f>
        <v>0.13400000000000001</v>
      </c>
      <c r="R49" s="48">
        <f t="shared" ref="R49" si="220">SUM(O49:Q49)</f>
        <v>1.2349999999999999</v>
      </c>
      <c r="T49" s="36"/>
      <c r="U49" s="36"/>
      <c r="V49" s="36"/>
      <c r="W49" s="36"/>
      <c r="X49" s="36"/>
      <c r="Y49" s="36"/>
    </row>
    <row r="50" spans="1:29" ht="15.75" thickTop="1" x14ac:dyDescent="0.25">
      <c r="A50" s="90" t="s">
        <v>46</v>
      </c>
      <c r="B50" s="54" t="s">
        <v>40</v>
      </c>
      <c r="C50" s="37">
        <v>0.86899999999999999</v>
      </c>
      <c r="D50" s="50">
        <v>0.96899999999999997</v>
      </c>
      <c r="E50" s="50">
        <v>0.99</v>
      </c>
      <c r="F50" s="28"/>
      <c r="G50" s="37">
        <v>0.86899999999999999</v>
      </c>
      <c r="H50" s="50">
        <v>0.96899999999999997</v>
      </c>
      <c r="I50" s="50">
        <v>0.99</v>
      </c>
      <c r="J50" s="28"/>
      <c r="K50" s="37">
        <v>0.86899999999999999</v>
      </c>
      <c r="L50" s="50">
        <v>0.96899999999999997</v>
      </c>
      <c r="M50" s="50">
        <v>0.99</v>
      </c>
      <c r="N50" s="28"/>
      <c r="O50" s="37">
        <v>0.86899999999999999</v>
      </c>
      <c r="P50" s="50">
        <v>0.96899999999999997</v>
      </c>
      <c r="Q50" s="50">
        <v>0.99</v>
      </c>
      <c r="R50" s="28"/>
      <c r="T50" s="36"/>
      <c r="U50" s="36"/>
      <c r="V50" s="36"/>
      <c r="W50" s="36"/>
      <c r="X50" s="36"/>
      <c r="Y50" s="36"/>
    </row>
    <row r="51" spans="1:29" ht="15.75" thickBot="1" x14ac:dyDescent="0.3">
      <c r="A51" s="36"/>
      <c r="B51" s="68" t="s">
        <v>41</v>
      </c>
      <c r="C51" s="43">
        <f t="shared" ref="C51" si="221">$C$36*C50</f>
        <v>0.60829999999999995</v>
      </c>
      <c r="D51" s="63">
        <f t="shared" ref="D51" si="222">$D$36*D50</f>
        <v>0.1938</v>
      </c>
      <c r="E51" s="63">
        <f t="shared" ref="E51" si="223">$E$36*E50</f>
        <v>9.9000000000000005E-2</v>
      </c>
      <c r="F51" s="48">
        <f t="shared" ref="F51" si="224">SUM(C51:E51)</f>
        <v>0.9010999999999999</v>
      </c>
      <c r="G51" s="43">
        <f t="shared" ref="G51" si="225">$C$36*G50</f>
        <v>0.60829999999999995</v>
      </c>
      <c r="H51" s="63">
        <f t="shared" ref="H51" si="226">$D$36*H50</f>
        <v>0.1938</v>
      </c>
      <c r="I51" s="63">
        <f t="shared" ref="I51" si="227">$E$36*I50</f>
        <v>9.9000000000000005E-2</v>
      </c>
      <c r="J51" s="48">
        <f t="shared" ref="J51" si="228">SUM(G51:I51)</f>
        <v>0.9010999999999999</v>
      </c>
      <c r="K51" s="43">
        <f t="shared" ref="K51" si="229">$C$36*K50</f>
        <v>0.60829999999999995</v>
      </c>
      <c r="L51" s="63">
        <f t="shared" ref="L51" si="230">$D$36*L50</f>
        <v>0.1938</v>
      </c>
      <c r="M51" s="63">
        <f t="shared" ref="M51" si="231">$E$36*M50</f>
        <v>9.9000000000000005E-2</v>
      </c>
      <c r="N51" s="48">
        <f t="shared" ref="N51" si="232">SUM(K51:M51)</f>
        <v>0.9010999999999999</v>
      </c>
      <c r="O51" s="43">
        <f t="shared" ref="O51" si="233">$C$36*O50</f>
        <v>0.60829999999999995</v>
      </c>
      <c r="P51" s="63">
        <f t="shared" ref="P51" si="234">$D$36*P50</f>
        <v>0.1938</v>
      </c>
      <c r="Q51" s="63">
        <f t="shared" ref="Q51" si="235">$E$36*Q50</f>
        <v>9.9000000000000005E-2</v>
      </c>
      <c r="R51" s="48">
        <f t="shared" ref="R51" si="236">SUM(O51:Q51)</f>
        <v>0.9010999999999999</v>
      </c>
      <c r="T51" s="36"/>
      <c r="U51" s="36"/>
      <c r="V51" s="36"/>
      <c r="W51" s="36"/>
      <c r="X51" s="36"/>
      <c r="Y51" s="36"/>
    </row>
    <row r="52" spans="1:29" ht="15.75" thickTop="1" x14ac:dyDescent="0.25">
      <c r="A52" s="90" t="s">
        <v>47</v>
      </c>
      <c r="B52" s="54" t="s">
        <v>40</v>
      </c>
      <c r="C52" s="46">
        <v>1.19</v>
      </c>
      <c r="D52" s="61">
        <v>1.24</v>
      </c>
      <c r="E52" s="61">
        <v>1.1499999999999999</v>
      </c>
      <c r="F52" s="28"/>
      <c r="G52" s="46">
        <v>1.19</v>
      </c>
      <c r="H52" s="61">
        <v>1.24</v>
      </c>
      <c r="I52" s="61">
        <v>1.1499999999999999</v>
      </c>
      <c r="J52" s="28"/>
      <c r="K52" s="46">
        <v>1.2</v>
      </c>
      <c r="L52" s="61">
        <v>1.25</v>
      </c>
      <c r="M52" s="61">
        <v>1.1499999999999999</v>
      </c>
      <c r="N52" s="28"/>
      <c r="O52" s="46">
        <v>1.2</v>
      </c>
      <c r="P52" s="61">
        <v>1.25</v>
      </c>
      <c r="Q52" s="61">
        <v>1.1499999999999999</v>
      </c>
      <c r="R52" s="28"/>
      <c r="T52" s="36"/>
      <c r="U52" s="36"/>
      <c r="V52" s="36"/>
      <c r="W52" s="36"/>
      <c r="X52" s="36"/>
      <c r="Y52" s="36"/>
    </row>
    <row r="53" spans="1:29" ht="15.75" thickBot="1" x14ac:dyDescent="0.3">
      <c r="B53" s="66" t="s">
        <v>41</v>
      </c>
      <c r="C53" s="77">
        <f t="shared" ref="C53" si="237">$C$36*C52</f>
        <v>0.83299999999999996</v>
      </c>
      <c r="D53" s="34">
        <f t="shared" ref="D53" si="238">$D$36*D52</f>
        <v>0.248</v>
      </c>
      <c r="E53" s="34">
        <f t="shared" ref="E53" si="239">$E$36*E52</f>
        <v>0.11499999999999999</v>
      </c>
      <c r="F53" s="56">
        <f t="shared" ref="F53" si="240">SUM(C53:E53)</f>
        <v>1.196</v>
      </c>
      <c r="G53" s="77">
        <f t="shared" ref="G53" si="241">$C$36*G52</f>
        <v>0.83299999999999996</v>
      </c>
      <c r="H53" s="34">
        <f t="shared" ref="H53" si="242">$D$36*H52</f>
        <v>0.248</v>
      </c>
      <c r="I53" s="34">
        <f t="shared" ref="I53" si="243">$E$36*I52</f>
        <v>0.11499999999999999</v>
      </c>
      <c r="J53" s="56">
        <f t="shared" ref="J53" si="244">SUM(G53:I53)</f>
        <v>1.196</v>
      </c>
      <c r="K53" s="77">
        <f t="shared" ref="K53" si="245">$C$36*K52</f>
        <v>0.84</v>
      </c>
      <c r="L53" s="34">
        <f t="shared" ref="L53" si="246">$D$36*L52</f>
        <v>0.25</v>
      </c>
      <c r="M53" s="34">
        <f t="shared" ref="M53" si="247">$E$36*M52</f>
        <v>0.11499999999999999</v>
      </c>
      <c r="N53" s="56">
        <f t="shared" ref="N53" si="248">SUM(K53:M53)</f>
        <v>1.2049999999999998</v>
      </c>
      <c r="O53" s="77">
        <f t="shared" ref="O53" si="249">$C$36*O52</f>
        <v>0.84</v>
      </c>
      <c r="P53" s="34">
        <f t="shared" ref="P53" si="250">$D$36*P52</f>
        <v>0.25</v>
      </c>
      <c r="Q53" s="34">
        <f t="shared" ref="Q53" si="251">$E$36*Q52</f>
        <v>0.11499999999999999</v>
      </c>
      <c r="R53" s="56">
        <f t="shared" ref="R53" si="252">SUM(O53:Q53)</f>
        <v>1.2049999999999998</v>
      </c>
    </row>
    <row r="54" spans="1:29" ht="15.75" thickTop="1" x14ac:dyDescent="0.25">
      <c r="A54" s="90" t="s">
        <v>23</v>
      </c>
      <c r="B54" s="54" t="s">
        <v>40</v>
      </c>
      <c r="C54" s="46">
        <v>0.8</v>
      </c>
      <c r="D54" s="61">
        <v>0.87</v>
      </c>
      <c r="E54" s="61">
        <v>1.23</v>
      </c>
      <c r="F54" s="28"/>
      <c r="G54" s="46">
        <v>0.8</v>
      </c>
      <c r="H54" s="61">
        <v>0.87</v>
      </c>
      <c r="I54" s="61">
        <v>1.23</v>
      </c>
      <c r="J54" s="28"/>
      <c r="K54" s="46">
        <v>0.8</v>
      </c>
      <c r="L54" s="61">
        <v>0.87</v>
      </c>
      <c r="M54" s="61">
        <v>1.23</v>
      </c>
      <c r="N54" s="28"/>
      <c r="O54" s="46">
        <v>0.8</v>
      </c>
      <c r="P54" s="61">
        <v>0.87</v>
      </c>
      <c r="Q54" s="61">
        <v>1.23</v>
      </c>
      <c r="R54" s="28"/>
      <c r="T54" s="36"/>
      <c r="U54" s="36"/>
      <c r="V54" s="36"/>
      <c r="W54" s="36"/>
      <c r="X54" s="36"/>
      <c r="Y54" s="36"/>
    </row>
    <row r="55" spans="1:29" ht="15.75" thickBot="1" x14ac:dyDescent="0.3">
      <c r="B55" s="66" t="s">
        <v>41</v>
      </c>
      <c r="C55" s="77">
        <f t="shared" ref="C55" si="253">$C$36*C54</f>
        <v>0.55999999999999994</v>
      </c>
      <c r="D55" s="34">
        <f t="shared" ref="D55" si="254">$D$36*D54</f>
        <v>0.17400000000000002</v>
      </c>
      <c r="E55" s="34">
        <f t="shared" ref="E55" si="255">$E$36*E54</f>
        <v>0.123</v>
      </c>
      <c r="F55" s="56">
        <f t="shared" ref="F55" si="256">SUM(C55:E55)</f>
        <v>0.85699999999999998</v>
      </c>
      <c r="G55" s="77">
        <f t="shared" ref="G55" si="257">$C$36*G54</f>
        <v>0.55999999999999994</v>
      </c>
      <c r="H55" s="34">
        <f t="shared" ref="H55" si="258">$D$36*H54</f>
        <v>0.17400000000000002</v>
      </c>
      <c r="I55" s="34">
        <f t="shared" ref="I55" si="259">$E$36*I54</f>
        <v>0.123</v>
      </c>
      <c r="J55" s="56">
        <f t="shared" ref="J55" si="260">SUM(G55:I55)</f>
        <v>0.85699999999999998</v>
      </c>
      <c r="K55" s="77">
        <f t="shared" ref="K55" si="261">$C$36*K54</f>
        <v>0.55999999999999994</v>
      </c>
      <c r="L55" s="34">
        <f t="shared" ref="L55" si="262">$D$36*L54</f>
        <v>0.17400000000000002</v>
      </c>
      <c r="M55" s="34">
        <f t="shared" ref="M55" si="263">$E$36*M54</f>
        <v>0.123</v>
      </c>
      <c r="N55" s="56">
        <f t="shared" ref="N55" si="264">SUM(K55:M55)</f>
        <v>0.85699999999999998</v>
      </c>
      <c r="O55" s="77">
        <f t="shared" ref="O55" si="265">$C$36*O54</f>
        <v>0.55999999999999994</v>
      </c>
      <c r="P55" s="34">
        <f t="shared" ref="P55" si="266">$D$36*P54</f>
        <v>0.17400000000000002</v>
      </c>
      <c r="Q55" s="34">
        <f t="shared" ref="Q55" si="267">$E$36*Q54</f>
        <v>0.123</v>
      </c>
      <c r="R55" s="56">
        <f t="shared" ref="R55" si="268">SUM(O55:Q55)</f>
        <v>0.85699999999999998</v>
      </c>
    </row>
    <row r="56" spans="1:29" ht="15.75" thickTop="1" x14ac:dyDescent="0.25">
      <c r="T56" s="36"/>
      <c r="U56" s="36"/>
      <c r="V56" s="36"/>
      <c r="W56" s="36"/>
      <c r="X56" s="36"/>
      <c r="Y56" s="36"/>
    </row>
    <row r="57" spans="1:29" ht="18" customHeight="1" x14ac:dyDescent="0.35">
      <c r="S57" s="49"/>
    </row>
    <row r="58" spans="1:29" x14ac:dyDescent="0.25">
      <c r="S58" s="30"/>
      <c r="T58" s="36"/>
      <c r="U58" s="36"/>
      <c r="V58" s="36"/>
      <c r="W58" s="36"/>
      <c r="X58" s="36"/>
      <c r="Y58" s="36"/>
    </row>
    <row r="59" spans="1:29" x14ac:dyDescent="0.25">
      <c r="S59" s="30"/>
      <c r="AA59" s="36"/>
      <c r="AB59" s="36"/>
      <c r="AC59" s="36"/>
    </row>
    <row r="60" spans="1:29" x14ac:dyDescent="0.25">
      <c r="S60" s="57"/>
      <c r="U60" s="72"/>
      <c r="V60" s="39"/>
      <c r="W60" s="44"/>
      <c r="X60" s="29"/>
      <c r="Y60" s="67"/>
      <c r="AA60" s="36"/>
      <c r="AB60" s="36"/>
      <c r="AC60" s="36"/>
    </row>
    <row r="61" spans="1:29" x14ac:dyDescent="0.25">
      <c r="S61" s="57"/>
      <c r="V61" s="39"/>
      <c r="W61" s="44"/>
      <c r="X61" s="29"/>
      <c r="Y61" s="67"/>
      <c r="AA61" s="36"/>
      <c r="AB61" s="36"/>
      <c r="AC61" s="36"/>
    </row>
    <row r="62" spans="1:29" x14ac:dyDescent="0.25">
      <c r="S62" s="57"/>
      <c r="T62" s="36"/>
      <c r="U62" s="36"/>
      <c r="V62" s="74"/>
      <c r="W62" s="76"/>
      <c r="X62" s="31"/>
      <c r="Y62" s="79"/>
      <c r="AA62" s="36"/>
      <c r="AB62" s="36"/>
      <c r="AC62" s="36"/>
    </row>
    <row r="63" spans="1:29" ht="15.75" thickBot="1" x14ac:dyDescent="0.3">
      <c r="S63" s="38"/>
      <c r="T63" s="36"/>
      <c r="U63" s="36"/>
      <c r="V63" s="74"/>
      <c r="W63" s="76"/>
      <c r="X63" s="31"/>
      <c r="Y63" s="79"/>
      <c r="AA63" s="36"/>
      <c r="AB63" s="36"/>
      <c r="AC63" s="36"/>
    </row>
    <row r="64" spans="1:29" x14ac:dyDescent="0.25">
      <c r="S64" s="72"/>
      <c r="T64" s="36"/>
      <c r="U64" s="36"/>
      <c r="V64" s="74"/>
      <c r="W64" s="76"/>
      <c r="X64" s="31"/>
      <c r="Y64" s="79"/>
      <c r="AA64" s="36"/>
      <c r="AB64" s="36"/>
      <c r="AC64" s="36"/>
    </row>
    <row r="65" spans="1:29" x14ac:dyDescent="0.25">
      <c r="T65" s="36"/>
      <c r="U65" s="36"/>
      <c r="V65" s="74"/>
      <c r="W65" s="76"/>
      <c r="X65" s="31"/>
      <c r="Y65" s="79"/>
      <c r="AA65" s="36"/>
      <c r="AB65" s="36"/>
      <c r="AC65" s="36"/>
    </row>
    <row r="66" spans="1:29" x14ac:dyDescent="0.25">
      <c r="T66" s="36"/>
      <c r="U66" s="36"/>
      <c r="V66" s="74"/>
      <c r="W66" s="76"/>
      <c r="X66" s="31"/>
      <c r="Y66" s="79"/>
    </row>
    <row r="67" spans="1:29" x14ac:dyDescent="0.25">
      <c r="S67" s="72"/>
      <c r="T67" s="36"/>
      <c r="U67" s="36"/>
      <c r="V67" s="74"/>
      <c r="W67" s="76"/>
      <c r="X67" s="31"/>
      <c r="Y67" s="79"/>
      <c r="AA67" s="36"/>
      <c r="AB67" s="36"/>
      <c r="AC67" s="36"/>
    </row>
    <row r="68" spans="1:29" x14ac:dyDescent="0.25">
      <c r="S68" s="72"/>
      <c r="T68" s="36"/>
      <c r="U68" s="36"/>
      <c r="V68" s="74"/>
      <c r="W68" s="76"/>
      <c r="X68" s="31"/>
      <c r="Y68" s="79"/>
    </row>
    <row r="69" spans="1:29" x14ac:dyDescent="0.25">
      <c r="S69" s="72"/>
      <c r="T69" s="36"/>
      <c r="U69" s="36"/>
      <c r="V69" s="74"/>
      <c r="W69" s="76"/>
      <c r="X69" s="31"/>
      <c r="Y69" s="79"/>
      <c r="AA69" s="36"/>
      <c r="AB69" s="36"/>
      <c r="AC69" s="36"/>
    </row>
    <row r="70" spans="1:29" x14ac:dyDescent="0.25">
      <c r="S70" s="72"/>
      <c r="T70" s="36"/>
      <c r="U70" s="36"/>
      <c r="V70" s="74"/>
      <c r="W70" s="76"/>
      <c r="X70" s="31"/>
      <c r="Y70" s="79"/>
    </row>
    <row r="71" spans="1:29" x14ac:dyDescent="0.25">
      <c r="S71" s="72"/>
      <c r="T71" s="36"/>
      <c r="U71" s="36"/>
      <c r="V71" s="74"/>
      <c r="W71" s="76"/>
      <c r="X71" s="31"/>
      <c r="Y71" s="79"/>
      <c r="AA71" s="36"/>
      <c r="AB71" s="36"/>
      <c r="AC71" s="36"/>
    </row>
    <row r="72" spans="1:29" s="36" customFormat="1" x14ac:dyDescent="0.25">
      <c r="A72" s="55"/>
      <c r="B72" s="55"/>
      <c r="C72" s="55"/>
      <c r="D72" s="55"/>
      <c r="E72" s="55"/>
      <c r="F72" s="55"/>
      <c r="G72" s="55"/>
      <c r="H72" s="55"/>
      <c r="I72" s="55"/>
      <c r="J72" s="55"/>
      <c r="K72" s="55"/>
      <c r="L72" s="55"/>
      <c r="M72" s="55"/>
      <c r="N72" s="55"/>
      <c r="O72" s="55"/>
      <c r="P72" s="55"/>
      <c r="Q72" s="55"/>
      <c r="R72" s="55"/>
      <c r="S72" s="73"/>
      <c r="V72" s="74"/>
      <c r="W72" s="76"/>
      <c r="X72" s="31"/>
      <c r="Y72" s="79"/>
      <c r="AA72" s="55"/>
      <c r="AB72" s="55"/>
      <c r="AC72" s="55"/>
    </row>
    <row r="73" spans="1:29" s="36" customFormat="1" x14ac:dyDescent="0.25">
      <c r="A73" s="55"/>
      <c r="B73" s="55"/>
      <c r="C73" s="55"/>
      <c r="D73" s="55"/>
      <c r="E73" s="55"/>
      <c r="F73" s="55"/>
      <c r="G73" s="55"/>
      <c r="H73" s="55"/>
      <c r="I73" s="55"/>
      <c r="J73" s="55"/>
      <c r="K73" s="55"/>
      <c r="L73" s="55"/>
      <c r="M73" s="55"/>
      <c r="N73" s="55"/>
      <c r="O73" s="55"/>
      <c r="P73" s="55"/>
      <c r="Q73" s="55"/>
      <c r="R73" s="55"/>
      <c r="S73" s="73"/>
      <c r="V73" s="74"/>
      <c r="W73" s="76"/>
      <c r="X73" s="31"/>
      <c r="Y73" s="79"/>
      <c r="AA73" s="55"/>
      <c r="AB73" s="55"/>
      <c r="AC73" s="55"/>
    </row>
    <row r="74" spans="1:29" s="36" customFormat="1" x14ac:dyDescent="0.25">
      <c r="A74" s="55"/>
      <c r="B74" s="55"/>
      <c r="C74" s="55"/>
      <c r="D74" s="55"/>
      <c r="E74" s="55"/>
      <c r="F74" s="55"/>
      <c r="G74" s="55"/>
      <c r="H74" s="55"/>
      <c r="I74" s="55"/>
      <c r="J74" s="55"/>
      <c r="K74" s="55"/>
      <c r="L74" s="55"/>
      <c r="M74" s="55"/>
      <c r="N74" s="55"/>
      <c r="O74" s="55"/>
      <c r="P74" s="55"/>
      <c r="Q74" s="55"/>
      <c r="R74" s="55"/>
      <c r="S74" s="73"/>
      <c r="V74" s="74"/>
      <c r="W74" s="76"/>
      <c r="X74" s="31"/>
      <c r="Y74" s="79"/>
      <c r="AA74" s="55"/>
      <c r="AB74" s="55"/>
      <c r="AC74" s="55"/>
    </row>
    <row r="75" spans="1:29" s="36" customFormat="1" x14ac:dyDescent="0.25">
      <c r="A75" s="55"/>
      <c r="B75" s="55"/>
      <c r="C75" s="55"/>
      <c r="D75" s="55"/>
      <c r="E75" s="55"/>
      <c r="F75" s="55"/>
      <c r="G75" s="55"/>
      <c r="H75" s="55"/>
      <c r="I75" s="55"/>
      <c r="J75" s="55"/>
      <c r="K75" s="55"/>
      <c r="L75" s="55"/>
      <c r="M75" s="55"/>
      <c r="N75" s="55"/>
      <c r="O75" s="55"/>
      <c r="P75" s="55"/>
      <c r="Q75" s="55"/>
      <c r="R75" s="55"/>
      <c r="S75" s="73"/>
      <c r="V75" s="74"/>
      <c r="W75" s="76"/>
      <c r="X75" s="31"/>
      <c r="Y75" s="79"/>
    </row>
    <row r="76" spans="1:29" s="36" customFormat="1" x14ac:dyDescent="0.25">
      <c r="A76" s="55"/>
      <c r="B76" s="55"/>
      <c r="C76" s="55"/>
      <c r="D76" s="55"/>
      <c r="E76" s="55"/>
      <c r="F76" s="55"/>
      <c r="G76" s="55"/>
      <c r="H76" s="55"/>
      <c r="I76" s="55"/>
      <c r="J76" s="55"/>
      <c r="K76" s="55"/>
      <c r="L76" s="55"/>
      <c r="M76" s="55"/>
      <c r="N76" s="55"/>
      <c r="O76" s="55"/>
      <c r="P76" s="55"/>
      <c r="Q76" s="55"/>
      <c r="R76" s="55"/>
      <c r="S76" s="73"/>
      <c r="V76" s="74"/>
      <c r="W76" s="76"/>
      <c r="X76" s="31"/>
      <c r="Y76" s="79"/>
    </row>
    <row r="77" spans="1:29" s="36" customFormat="1" x14ac:dyDescent="0.25">
      <c r="A77" s="55"/>
      <c r="B77" s="55"/>
      <c r="C77" s="55"/>
      <c r="D77" s="55"/>
      <c r="E77" s="55"/>
      <c r="F77" s="55"/>
      <c r="G77" s="55"/>
      <c r="H77" s="55"/>
      <c r="I77" s="55"/>
      <c r="J77" s="55"/>
      <c r="K77" s="55"/>
      <c r="L77" s="55"/>
      <c r="M77" s="55"/>
      <c r="N77" s="55"/>
      <c r="O77" s="55"/>
      <c r="P77" s="55"/>
      <c r="Q77" s="55"/>
      <c r="R77" s="55"/>
      <c r="S77" s="73"/>
      <c r="T77" s="55"/>
      <c r="U77" s="55"/>
      <c r="V77" s="39"/>
      <c r="W77" s="44"/>
      <c r="X77" s="29"/>
      <c r="Y77" s="67"/>
    </row>
    <row r="78" spans="1:29" s="36" customFormat="1" x14ac:dyDescent="0.25">
      <c r="A78" s="55"/>
      <c r="B78" s="55"/>
      <c r="C78" s="55"/>
      <c r="D78" s="55"/>
      <c r="E78" s="55"/>
      <c r="F78" s="55"/>
      <c r="G78" s="55"/>
      <c r="H78" s="55"/>
      <c r="I78" s="55"/>
      <c r="J78" s="55"/>
      <c r="K78" s="55"/>
      <c r="L78" s="55"/>
      <c r="M78" s="55"/>
      <c r="N78" s="55"/>
      <c r="O78" s="55"/>
      <c r="P78" s="55"/>
      <c r="Q78" s="55"/>
      <c r="R78" s="55"/>
      <c r="S78" s="73"/>
      <c r="V78" s="74"/>
      <c r="W78" s="76"/>
      <c r="X78" s="31"/>
      <c r="Y78" s="79"/>
    </row>
    <row r="79" spans="1:29" x14ac:dyDescent="0.25">
      <c r="S79" s="72"/>
      <c r="V79" s="39"/>
      <c r="W79" s="44"/>
      <c r="X79" s="29"/>
      <c r="Y79" s="67"/>
      <c r="AA79" s="36"/>
      <c r="AB79" s="36"/>
      <c r="AC79" s="36"/>
    </row>
    <row r="80" spans="1:29" s="36" customFormat="1" x14ac:dyDescent="0.25">
      <c r="A80" s="55"/>
      <c r="B80" s="55"/>
      <c r="C80" s="55"/>
      <c r="D80" s="55"/>
      <c r="E80" s="55"/>
      <c r="F80" s="55"/>
      <c r="G80" s="55"/>
      <c r="H80" s="55"/>
      <c r="I80" s="55"/>
      <c r="J80" s="55"/>
      <c r="K80" s="55"/>
      <c r="L80" s="55"/>
      <c r="M80" s="55"/>
      <c r="N80" s="55"/>
      <c r="O80" s="55"/>
      <c r="P80" s="55"/>
      <c r="Q80" s="55"/>
      <c r="R80" s="55"/>
      <c r="S80" s="73"/>
      <c r="V80" s="74"/>
      <c r="W80" s="76"/>
      <c r="X80" s="31"/>
      <c r="Y80" s="79"/>
    </row>
    <row r="81" spans="1:29" x14ac:dyDescent="0.25">
      <c r="S81" s="72"/>
      <c r="V81" s="39"/>
      <c r="W81" s="44"/>
      <c r="X81" s="29"/>
      <c r="Y81" s="67"/>
      <c r="AA81" s="36"/>
      <c r="AB81" s="36"/>
      <c r="AC81" s="36"/>
    </row>
    <row r="82" spans="1:29" s="36" customFormat="1" x14ac:dyDescent="0.25">
      <c r="A82" s="55"/>
      <c r="B82" s="55"/>
      <c r="C82" s="55"/>
      <c r="D82" s="55"/>
      <c r="E82" s="55"/>
      <c r="F82" s="55"/>
      <c r="G82" s="55"/>
      <c r="H82" s="55"/>
      <c r="I82" s="55"/>
      <c r="J82" s="55"/>
      <c r="K82" s="55"/>
      <c r="L82" s="55"/>
      <c r="M82" s="55"/>
      <c r="N82" s="55"/>
      <c r="O82" s="55"/>
      <c r="P82" s="55"/>
      <c r="Q82" s="55"/>
      <c r="R82" s="55"/>
      <c r="S82" s="73"/>
      <c r="T82" s="55"/>
      <c r="U82" s="55"/>
      <c r="V82" s="55"/>
      <c r="W82" s="55"/>
      <c r="X82" s="55"/>
      <c r="Y82" s="55"/>
    </row>
    <row r="83" spans="1:29" x14ac:dyDescent="0.25">
      <c r="S83" s="72"/>
      <c r="AA83" s="36"/>
      <c r="AB83" s="36"/>
      <c r="AC83" s="36"/>
    </row>
    <row r="84" spans="1:29" s="36" customFormat="1" x14ac:dyDescent="0.25">
      <c r="A84" s="55"/>
      <c r="B84" s="55"/>
      <c r="C84" s="55"/>
      <c r="D84" s="55"/>
      <c r="E84" s="55"/>
      <c r="F84" s="55"/>
      <c r="G84" s="55"/>
      <c r="H84" s="55"/>
      <c r="I84" s="55"/>
      <c r="J84" s="55"/>
      <c r="K84" s="55"/>
      <c r="L84" s="55"/>
      <c r="M84" s="55"/>
      <c r="N84" s="55"/>
      <c r="O84" s="55"/>
      <c r="P84" s="55"/>
      <c r="Q84" s="55"/>
      <c r="R84" s="55"/>
      <c r="S84" s="73"/>
      <c r="T84" s="55"/>
      <c r="U84" s="55"/>
      <c r="V84" s="55"/>
      <c r="W84" s="55"/>
      <c r="X84" s="55"/>
      <c r="Y84" s="55"/>
    </row>
    <row r="85" spans="1:29" x14ac:dyDescent="0.25">
      <c r="S85" s="72"/>
      <c r="AA85" s="36"/>
      <c r="AB85" s="36"/>
      <c r="AC85" s="36"/>
    </row>
    <row r="86" spans="1:29" x14ac:dyDescent="0.25">
      <c r="S86" s="72"/>
      <c r="AA86" s="36"/>
      <c r="AB86" s="36"/>
      <c r="AC86" s="36"/>
    </row>
    <row r="87" spans="1:29" x14ac:dyDescent="0.25">
      <c r="S87" s="72"/>
      <c r="AA87" s="36"/>
      <c r="AB87" s="36"/>
      <c r="AC87" s="36"/>
    </row>
    <row r="88" spans="1:29" s="36" customFormat="1" x14ac:dyDescent="0.25">
      <c r="A88" s="55"/>
      <c r="B88" s="55"/>
      <c r="C88" s="55"/>
      <c r="D88" s="55"/>
      <c r="E88" s="55"/>
      <c r="F88" s="55"/>
      <c r="G88" s="55"/>
      <c r="H88" s="55"/>
      <c r="I88" s="55"/>
      <c r="J88" s="55"/>
      <c r="K88" s="55"/>
      <c r="L88" s="55"/>
      <c r="M88" s="55"/>
      <c r="N88" s="55"/>
      <c r="O88" s="55"/>
      <c r="P88" s="55"/>
      <c r="Q88" s="55"/>
      <c r="R88" s="55"/>
      <c r="S88" s="73"/>
      <c r="T88" s="55"/>
      <c r="U88" s="55"/>
      <c r="V88" s="55"/>
      <c r="W88" s="55"/>
      <c r="X88" s="55"/>
      <c r="Y88" s="55"/>
    </row>
    <row r="89" spans="1:29" s="36" customFormat="1" x14ac:dyDescent="0.25">
      <c r="A89" s="55"/>
      <c r="B89" s="55"/>
      <c r="C89" s="55"/>
      <c r="D89" s="55"/>
      <c r="E89" s="55"/>
      <c r="F89" s="55"/>
      <c r="G89" s="55"/>
      <c r="H89" s="55"/>
      <c r="I89" s="55"/>
      <c r="J89" s="55"/>
      <c r="K89" s="55"/>
      <c r="L89" s="55"/>
      <c r="M89" s="55"/>
      <c r="N89" s="55"/>
      <c r="O89" s="55"/>
      <c r="P89" s="55"/>
      <c r="Q89" s="55"/>
      <c r="R89" s="55"/>
      <c r="S89" s="73"/>
      <c r="T89" s="55"/>
      <c r="U89" s="55"/>
      <c r="V89" s="55"/>
      <c r="W89" s="55"/>
      <c r="X89" s="55"/>
      <c r="Y89" s="55"/>
    </row>
    <row r="90" spans="1:29" s="36" customFormat="1" x14ac:dyDescent="0.25">
      <c r="A90" s="55"/>
      <c r="B90" s="55"/>
      <c r="C90" s="55"/>
      <c r="D90" s="55"/>
      <c r="E90" s="55"/>
      <c r="F90" s="55"/>
      <c r="G90" s="55"/>
      <c r="H90" s="55"/>
      <c r="I90" s="55"/>
      <c r="J90" s="55"/>
      <c r="K90" s="55"/>
      <c r="L90" s="55"/>
      <c r="M90" s="55"/>
      <c r="N90" s="55"/>
      <c r="O90" s="55"/>
      <c r="P90" s="55"/>
      <c r="Q90" s="55"/>
      <c r="R90" s="55"/>
      <c r="S90" s="73"/>
      <c r="T90" s="55"/>
      <c r="U90" s="55"/>
      <c r="V90" s="55"/>
      <c r="W90" s="55"/>
      <c r="X90" s="55"/>
      <c r="Y90" s="55"/>
      <c r="AA90" s="55"/>
      <c r="AB90" s="55"/>
      <c r="AC90" s="55"/>
    </row>
    <row r="91" spans="1:29" s="36" customFormat="1" x14ac:dyDescent="0.25">
      <c r="A91" s="55"/>
      <c r="B91" s="55"/>
      <c r="C91" s="55"/>
      <c r="D91" s="55"/>
      <c r="E91" s="55"/>
      <c r="F91" s="55"/>
      <c r="G91" s="55"/>
      <c r="H91" s="55"/>
      <c r="I91" s="55"/>
      <c r="J91" s="55"/>
      <c r="K91" s="55"/>
      <c r="L91" s="55"/>
      <c r="M91" s="55"/>
      <c r="N91" s="55"/>
      <c r="O91" s="55"/>
      <c r="P91" s="55"/>
      <c r="Q91" s="55"/>
      <c r="R91" s="55"/>
      <c r="S91" s="73"/>
      <c r="T91" s="55"/>
      <c r="U91" s="55"/>
      <c r="V91" s="55"/>
      <c r="W91" s="55"/>
      <c r="X91" s="55"/>
      <c r="Y91" s="55"/>
    </row>
    <row r="92" spans="1:29" s="36" customFormat="1" ht="21" x14ac:dyDescent="0.35">
      <c r="A92" s="55"/>
      <c r="B92" s="55"/>
      <c r="C92" s="55"/>
      <c r="D92" s="55"/>
      <c r="E92" s="55"/>
      <c r="F92" s="55"/>
      <c r="G92" s="55"/>
      <c r="H92" s="55"/>
      <c r="I92" s="55"/>
      <c r="J92" s="55"/>
      <c r="K92" s="55"/>
      <c r="L92" s="55"/>
      <c r="M92" s="55"/>
      <c r="N92" s="55"/>
      <c r="O92" s="55"/>
      <c r="P92" s="55"/>
      <c r="Q92" s="55"/>
      <c r="R92" s="55"/>
      <c r="S92" s="41"/>
      <c r="T92" s="55"/>
      <c r="U92" s="55"/>
      <c r="V92" s="55"/>
      <c r="W92" s="55"/>
      <c r="X92" s="55"/>
      <c r="Y92" s="55"/>
      <c r="AA92" s="55"/>
      <c r="AB92" s="55"/>
      <c r="AC92" s="55"/>
    </row>
    <row r="93" spans="1:29" s="36" customFormat="1" x14ac:dyDescent="0.25">
      <c r="A93" s="55"/>
      <c r="B93" s="55"/>
      <c r="C93" s="55"/>
      <c r="D93" s="55"/>
      <c r="E93" s="55"/>
      <c r="F93" s="55"/>
      <c r="G93" s="55"/>
      <c r="H93" s="55"/>
      <c r="I93" s="55"/>
      <c r="J93" s="55"/>
      <c r="K93" s="55"/>
      <c r="L93" s="55"/>
      <c r="M93" s="55"/>
      <c r="N93" s="55"/>
      <c r="O93" s="55"/>
      <c r="P93" s="55"/>
      <c r="Q93" s="55"/>
      <c r="R93" s="55"/>
      <c r="T93" s="55"/>
      <c r="U93" s="55"/>
      <c r="V93" s="55"/>
      <c r="W93" s="55"/>
      <c r="X93" s="55"/>
      <c r="Y93" s="55"/>
    </row>
    <row r="94" spans="1:29" s="36" customFormat="1" x14ac:dyDescent="0.25">
      <c r="A94" s="55"/>
      <c r="B94" s="55"/>
      <c r="C94" s="55"/>
      <c r="D94" s="55"/>
      <c r="E94" s="55"/>
      <c r="F94" s="55"/>
      <c r="G94" s="55"/>
      <c r="H94" s="55"/>
      <c r="I94" s="55"/>
      <c r="J94" s="55"/>
      <c r="K94" s="55"/>
      <c r="L94" s="55"/>
      <c r="M94" s="55"/>
      <c r="N94" s="55"/>
      <c r="O94" s="55"/>
      <c r="P94" s="55"/>
      <c r="Q94" s="55"/>
      <c r="R94" s="55"/>
      <c r="T94" s="55"/>
      <c r="U94" s="55"/>
      <c r="V94" s="55"/>
      <c r="W94" s="55"/>
      <c r="X94" s="55"/>
      <c r="Y94" s="55"/>
      <c r="AA94" s="55"/>
      <c r="AB94" s="55"/>
      <c r="AC94" s="55"/>
    </row>
    <row r="95" spans="1:29" s="36" customFormat="1" x14ac:dyDescent="0.25">
      <c r="A95" s="55"/>
      <c r="B95" s="55"/>
      <c r="C95" s="55"/>
      <c r="D95" s="55"/>
      <c r="E95" s="55"/>
      <c r="F95" s="55"/>
      <c r="G95" s="55"/>
      <c r="H95" s="55"/>
      <c r="I95" s="55"/>
      <c r="J95" s="55"/>
      <c r="K95" s="55"/>
      <c r="L95" s="55"/>
      <c r="M95" s="55"/>
      <c r="N95" s="55"/>
      <c r="O95" s="55"/>
      <c r="P95" s="55"/>
      <c r="Q95" s="55"/>
      <c r="R95" s="55"/>
      <c r="T95" s="55"/>
      <c r="U95" s="55"/>
      <c r="V95" s="55"/>
      <c r="W95" s="55"/>
      <c r="X95" s="55"/>
      <c r="Y95" s="55"/>
      <c r="AA95" s="55"/>
      <c r="AB95" s="55"/>
      <c r="AC95" s="55"/>
    </row>
    <row r="96" spans="1:29" s="36" customFormat="1" x14ac:dyDescent="0.25">
      <c r="A96" s="55"/>
      <c r="B96" s="55"/>
      <c r="C96" s="55"/>
      <c r="D96" s="55"/>
      <c r="E96" s="55"/>
      <c r="F96" s="55"/>
      <c r="G96" s="55"/>
      <c r="H96" s="55"/>
      <c r="I96" s="55"/>
      <c r="J96" s="55"/>
      <c r="K96" s="55"/>
      <c r="L96" s="55"/>
      <c r="M96" s="55"/>
      <c r="N96" s="55"/>
      <c r="O96" s="55"/>
      <c r="P96" s="55"/>
      <c r="Q96" s="55"/>
      <c r="R96" s="55"/>
      <c r="T96" s="55"/>
      <c r="U96" s="55"/>
      <c r="V96" s="55"/>
      <c r="W96" s="55"/>
      <c r="X96" s="55"/>
      <c r="Y96" s="55"/>
      <c r="AA96" s="55"/>
      <c r="AB96" s="55"/>
      <c r="AC96" s="55"/>
    </row>
    <row r="97" spans="1:29" s="36" customFormat="1" x14ac:dyDescent="0.25">
      <c r="A97" s="55"/>
      <c r="B97" s="55"/>
      <c r="C97" s="55"/>
      <c r="D97" s="55"/>
      <c r="E97" s="55"/>
      <c r="F97" s="55"/>
      <c r="G97" s="55"/>
      <c r="H97" s="55"/>
      <c r="I97" s="55"/>
      <c r="J97" s="55"/>
      <c r="K97" s="55"/>
      <c r="L97" s="55"/>
      <c r="M97" s="55"/>
      <c r="N97" s="55"/>
      <c r="O97" s="55"/>
      <c r="P97" s="55"/>
      <c r="Q97" s="55"/>
      <c r="R97" s="55"/>
      <c r="T97" s="55"/>
      <c r="U97" s="55"/>
      <c r="V97" s="55"/>
      <c r="W97" s="55"/>
      <c r="X97" s="55"/>
      <c r="Y97" s="55"/>
      <c r="AA97" s="55"/>
      <c r="AB97" s="55"/>
      <c r="AC97" s="55"/>
    </row>
    <row r="98" spans="1:29" s="36" customFormat="1" x14ac:dyDescent="0.25">
      <c r="A98" s="55"/>
      <c r="B98" s="55"/>
      <c r="C98" s="55"/>
      <c r="D98" s="55"/>
      <c r="E98" s="55"/>
      <c r="F98" s="55"/>
      <c r="G98" s="55"/>
      <c r="H98" s="55"/>
      <c r="I98" s="55"/>
      <c r="J98" s="55"/>
      <c r="K98" s="55"/>
      <c r="L98" s="55"/>
      <c r="M98" s="55"/>
      <c r="N98" s="55"/>
      <c r="O98" s="55"/>
      <c r="P98" s="55"/>
      <c r="Q98" s="55"/>
      <c r="R98" s="55"/>
      <c r="T98" s="55"/>
      <c r="U98" s="55"/>
      <c r="V98" s="55"/>
      <c r="W98" s="55"/>
      <c r="X98" s="55"/>
      <c r="Y98" s="55"/>
      <c r="AA98" s="55"/>
      <c r="AB98" s="55"/>
      <c r="AC98" s="55"/>
    </row>
    <row r="99" spans="1:29" s="36" customFormat="1" x14ac:dyDescent="0.25">
      <c r="A99" s="55"/>
      <c r="B99" s="55"/>
      <c r="C99" s="55"/>
      <c r="D99" s="55"/>
      <c r="E99" s="55"/>
      <c r="F99" s="55"/>
      <c r="G99" s="55"/>
      <c r="H99" s="55"/>
      <c r="I99" s="55"/>
      <c r="J99" s="55"/>
      <c r="K99" s="55"/>
      <c r="L99" s="55"/>
      <c r="M99" s="55"/>
      <c r="N99" s="55"/>
      <c r="O99" s="55"/>
      <c r="P99" s="55"/>
      <c r="Q99" s="55"/>
      <c r="R99" s="55"/>
      <c r="T99" s="55"/>
      <c r="U99" s="55"/>
      <c r="V99" s="55"/>
      <c r="W99" s="55"/>
      <c r="X99" s="55"/>
      <c r="Y99" s="55"/>
      <c r="AA99" s="55"/>
      <c r="AB99" s="55"/>
      <c r="AC99" s="55"/>
    </row>
    <row r="100" spans="1:29" s="36" customFormat="1" x14ac:dyDescent="0.25">
      <c r="A100" s="55"/>
      <c r="B100" s="55"/>
      <c r="C100" s="55"/>
      <c r="D100" s="55"/>
      <c r="E100" s="55"/>
      <c r="F100" s="55"/>
      <c r="G100" s="55"/>
      <c r="H100" s="55"/>
      <c r="I100" s="55"/>
      <c r="J100" s="55"/>
      <c r="K100" s="55"/>
      <c r="L100" s="55"/>
      <c r="M100" s="55"/>
      <c r="N100" s="55"/>
      <c r="O100" s="55"/>
      <c r="P100" s="55"/>
      <c r="Q100" s="55"/>
      <c r="R100" s="55"/>
      <c r="T100" s="55"/>
      <c r="U100" s="55"/>
      <c r="V100" s="55"/>
      <c r="W100" s="55"/>
      <c r="X100" s="55"/>
      <c r="Y100" s="55"/>
      <c r="AA100" s="55"/>
      <c r="AB100" s="55"/>
      <c r="AC100" s="55"/>
    </row>
    <row r="101" spans="1:29" s="36" customFormat="1" x14ac:dyDescent="0.25">
      <c r="A101" s="55"/>
      <c r="B101" s="55"/>
      <c r="C101" s="55"/>
      <c r="D101" s="55"/>
      <c r="E101" s="55"/>
      <c r="F101" s="55"/>
      <c r="G101" s="55"/>
      <c r="H101" s="55"/>
      <c r="I101" s="55"/>
      <c r="J101" s="55"/>
      <c r="K101" s="55"/>
      <c r="L101" s="55"/>
      <c r="M101" s="55"/>
      <c r="N101" s="55"/>
      <c r="O101" s="55"/>
      <c r="P101" s="55"/>
      <c r="Q101" s="55"/>
      <c r="R101" s="55"/>
      <c r="T101" s="55"/>
      <c r="U101" s="55"/>
      <c r="V101" s="55"/>
      <c r="W101" s="55"/>
      <c r="X101" s="55"/>
      <c r="Y101" s="55"/>
      <c r="AA101" s="55"/>
      <c r="AB101" s="55"/>
      <c r="AC101" s="55"/>
    </row>
    <row r="102" spans="1:29" s="36" customFormat="1" x14ac:dyDescent="0.25">
      <c r="A102" s="55"/>
      <c r="B102" s="55"/>
      <c r="C102" s="55"/>
      <c r="D102" s="55"/>
      <c r="E102" s="55"/>
      <c r="F102" s="55"/>
      <c r="G102" s="55"/>
      <c r="H102" s="55"/>
      <c r="I102" s="55"/>
      <c r="J102" s="55"/>
      <c r="K102" s="55"/>
      <c r="L102" s="55"/>
      <c r="M102" s="55"/>
      <c r="N102" s="55"/>
      <c r="O102" s="55"/>
      <c r="P102" s="55"/>
      <c r="Q102" s="55"/>
      <c r="R102" s="55"/>
      <c r="T102" s="55"/>
      <c r="U102" s="55"/>
      <c r="V102" s="55"/>
      <c r="W102" s="55"/>
      <c r="X102" s="55"/>
      <c r="Y102" s="55"/>
      <c r="AA102" s="55"/>
      <c r="AB102" s="55"/>
      <c r="AC102" s="55"/>
    </row>
    <row r="104" spans="1:29" s="36" customFormat="1" x14ac:dyDescent="0.25">
      <c r="A104" s="55"/>
      <c r="B104" s="55"/>
      <c r="C104" s="55"/>
      <c r="D104" s="55"/>
      <c r="E104" s="55"/>
      <c r="F104" s="55"/>
      <c r="G104" s="55"/>
      <c r="H104" s="55"/>
      <c r="I104" s="55"/>
      <c r="J104" s="55"/>
      <c r="K104" s="55"/>
      <c r="L104" s="55"/>
      <c r="M104" s="55"/>
      <c r="N104" s="55"/>
      <c r="O104" s="55"/>
      <c r="P104" s="55"/>
      <c r="Q104" s="55"/>
      <c r="R104" s="55"/>
      <c r="T104" s="55"/>
      <c r="U104" s="55"/>
      <c r="V104" s="55"/>
      <c r="W104" s="55"/>
      <c r="X104" s="55"/>
      <c r="Y104" s="55"/>
      <c r="AA104" s="55"/>
      <c r="AB104" s="55"/>
      <c r="AC104" s="55"/>
    </row>
    <row r="106" spans="1:29" s="36" customFormat="1" x14ac:dyDescent="0.25">
      <c r="A106" s="55"/>
      <c r="B106" s="55"/>
      <c r="C106" s="55"/>
      <c r="D106" s="55"/>
      <c r="E106" s="55"/>
      <c r="F106" s="55"/>
      <c r="G106" s="55"/>
      <c r="H106" s="55"/>
      <c r="I106" s="55"/>
      <c r="J106" s="55"/>
      <c r="K106" s="55"/>
      <c r="L106" s="55"/>
      <c r="M106" s="55"/>
      <c r="N106" s="55"/>
      <c r="O106" s="55"/>
      <c r="P106" s="55"/>
      <c r="Q106" s="55"/>
      <c r="R106" s="55"/>
      <c r="T106" s="55"/>
      <c r="U106" s="55"/>
      <c r="V106" s="55"/>
      <c r="W106" s="55"/>
      <c r="X106" s="55"/>
      <c r="Y106" s="55"/>
      <c r="AA106" s="55"/>
      <c r="AB106" s="55"/>
      <c r="AC106" s="55"/>
    </row>
  </sheetData>
  <mergeCells count="15">
    <mergeCell ref="V23:V31"/>
    <mergeCell ref="W23:W31"/>
    <mergeCell ref="C34:F34"/>
    <mergeCell ref="G34:J34"/>
    <mergeCell ref="K34:N34"/>
    <mergeCell ref="O34:R34"/>
    <mergeCell ref="U8:U9"/>
    <mergeCell ref="U21:U22"/>
    <mergeCell ref="V10:V18"/>
    <mergeCell ref="A1:Y1"/>
    <mergeCell ref="C6:F6"/>
    <mergeCell ref="G6:J6"/>
    <mergeCell ref="K6:N6"/>
    <mergeCell ref="O6:R6"/>
    <mergeCell ref="W10:W18"/>
  </mergeCell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topLeftCell="A7" workbookViewId="0">
      <selection activeCell="A3" sqref="A3:G3"/>
    </sheetView>
  </sheetViews>
  <sheetFormatPr defaultColWidth="9.140625" defaultRowHeight="15" x14ac:dyDescent="0.2"/>
  <cols>
    <col min="1" max="1" width="33" style="12" customWidth="1"/>
    <col min="2" max="6" width="8.140625" style="12" bestFit="1" customWidth="1"/>
    <col min="7" max="7" width="7.5703125" style="12" customWidth="1"/>
    <col min="8" max="8" width="8.28515625" style="12" customWidth="1"/>
    <col min="9" max="13" width="8.140625" style="12" bestFit="1" customWidth="1"/>
    <col min="14" max="14" width="8.7109375" style="12" bestFit="1" customWidth="1"/>
    <col min="15" max="16384" width="9.140625" style="12"/>
  </cols>
  <sheetData>
    <row r="1" spans="1:15" ht="15.75" x14ac:dyDescent="0.25">
      <c r="A1" s="10" t="s">
        <v>12</v>
      </c>
      <c r="B1" s="11"/>
      <c r="C1" s="10"/>
      <c r="D1" s="10"/>
      <c r="E1" s="10"/>
      <c r="F1" s="10"/>
      <c r="G1" s="10"/>
    </row>
    <row r="2" spans="1:15" ht="6" customHeight="1" x14ac:dyDescent="0.25">
      <c r="A2" s="10"/>
      <c r="B2" s="11"/>
      <c r="C2" s="10"/>
      <c r="D2" s="10"/>
      <c r="E2" s="10"/>
      <c r="F2" s="10"/>
      <c r="G2" s="10"/>
    </row>
    <row r="3" spans="1:15" ht="15.75" x14ac:dyDescent="0.25">
      <c r="A3" s="111" t="s">
        <v>48</v>
      </c>
      <c r="B3" s="111"/>
      <c r="C3" s="111"/>
      <c r="D3" s="111"/>
      <c r="E3" s="111"/>
      <c r="F3" s="111"/>
      <c r="G3" s="111"/>
    </row>
    <row r="4" spans="1:15" x14ac:dyDescent="0.2">
      <c r="A4" s="11"/>
      <c r="B4" s="11"/>
      <c r="C4" s="11"/>
      <c r="D4" s="11"/>
      <c r="E4" s="11"/>
      <c r="F4" s="11"/>
      <c r="G4" s="13"/>
    </row>
    <row r="5" spans="1:15" ht="15.75" x14ac:dyDescent="0.25">
      <c r="G5" s="14"/>
      <c r="H5" s="21"/>
      <c r="I5" s="14"/>
      <c r="N5" s="112" t="s">
        <v>14</v>
      </c>
      <c r="O5" s="112"/>
    </row>
    <row r="6" spans="1:15" s="17" customFormat="1" ht="135" customHeight="1" x14ac:dyDescent="0.2">
      <c r="A6" s="15"/>
      <c r="B6" s="16" t="s">
        <v>1</v>
      </c>
      <c r="C6" s="16" t="s">
        <v>2</v>
      </c>
      <c r="D6" s="16" t="s">
        <v>3</v>
      </c>
      <c r="E6" s="16" t="s">
        <v>4</v>
      </c>
      <c r="F6" s="16" t="s">
        <v>5</v>
      </c>
      <c r="H6" s="12"/>
      <c r="I6" s="16" t="str">
        <f>B6</f>
        <v>Evaluator 1</v>
      </c>
      <c r="J6" s="16" t="str">
        <f>C6</f>
        <v>Evaluator 2</v>
      </c>
      <c r="K6" s="16" t="str">
        <f>D6</f>
        <v>Evaluator 3</v>
      </c>
      <c r="L6" s="16" t="str">
        <f>E6</f>
        <v>Evaluator 4</v>
      </c>
      <c r="M6" s="16" t="str">
        <f>F6</f>
        <v>Evaluator 5</v>
      </c>
      <c r="N6" s="23" t="s">
        <v>20</v>
      </c>
      <c r="O6" s="20" t="s">
        <v>13</v>
      </c>
    </row>
    <row r="7" spans="1:15" s="98" customFormat="1" ht="16.5" customHeight="1" x14ac:dyDescent="0.2">
      <c r="A7" s="92" t="str">
        <f>'Evaluator 1'!A4:C4</f>
        <v>Brown &amp; Root</v>
      </c>
      <c r="B7" s="93">
        <f>'Evaluator 1'!J4</f>
        <v>46.452770855264575</v>
      </c>
      <c r="C7" s="93">
        <f>'Evaluator 2'!J4</f>
        <v>94.452770855264575</v>
      </c>
      <c r="D7" s="93">
        <f>'Evaluator 3'!J4</f>
        <v>93.052770855264569</v>
      </c>
      <c r="E7" s="93">
        <f>'Evaluator 4'!J4</f>
        <v>94.452770855264575</v>
      </c>
      <c r="F7" s="93">
        <f>'Evaluator 5'!J4</f>
        <v>94.452770855264575</v>
      </c>
      <c r="G7" s="94"/>
      <c r="H7" s="94"/>
      <c r="I7" s="95">
        <f t="shared" ref="I7:I15" si="0">RANK(B7,$B$7:$B$15,0)</f>
        <v>9</v>
      </c>
      <c r="J7" s="95">
        <f t="shared" ref="J7:J15" si="1">RANK(C7,$C$7:$C$15,0)</f>
        <v>1</v>
      </c>
      <c r="K7" s="95">
        <f t="shared" ref="K7:K15" si="2">RANK(D7,$D$7:$D$15,0)</f>
        <v>2</v>
      </c>
      <c r="L7" s="95">
        <f t="shared" ref="L7:L15" si="3">RANK(E7,$E$7:$E$15,0)</f>
        <v>1</v>
      </c>
      <c r="M7" s="95">
        <f t="shared" ref="M7:M15" si="4">RANK(F7,$F$7:$F$15,0)</f>
        <v>1</v>
      </c>
      <c r="N7" s="96">
        <f>AVERAGE(I7:M7)</f>
        <v>2.8</v>
      </c>
      <c r="O7" s="97">
        <f t="shared" ref="O7:O15" si="5">RANK(N7,$N$7:$N$15,1)</f>
        <v>1</v>
      </c>
    </row>
    <row r="8" spans="1:15" ht="16.5" customHeight="1" x14ac:dyDescent="0.2">
      <c r="A8" s="19" t="str">
        <f>'Evaluator 1'!A5:C5</f>
        <v>Westco Ventures</v>
      </c>
      <c r="B8" s="24">
        <f>'Evaluator 1'!J5</f>
        <v>60.067685589519648</v>
      </c>
      <c r="C8" s="24">
        <f>'Evaluator 2'!J5</f>
        <v>48.067685589519648</v>
      </c>
      <c r="D8" s="24">
        <f>'Evaluator 3'!J5</f>
        <v>82.867685589519652</v>
      </c>
      <c r="E8" s="24">
        <f>'Evaluator 4'!J5</f>
        <v>83.067685589519641</v>
      </c>
      <c r="F8" s="24">
        <f>'Evaluator 5'!J5</f>
        <v>48.067685589519648</v>
      </c>
      <c r="G8" s="22"/>
      <c r="H8" s="22"/>
      <c r="I8" s="18">
        <f t="shared" si="0"/>
        <v>8</v>
      </c>
      <c r="J8" s="18">
        <f t="shared" si="1"/>
        <v>8</v>
      </c>
      <c r="K8" s="18">
        <f t="shared" si="2"/>
        <v>8</v>
      </c>
      <c r="L8" s="18">
        <f t="shared" si="3"/>
        <v>4</v>
      </c>
      <c r="M8" s="18">
        <f t="shared" si="4"/>
        <v>8</v>
      </c>
      <c r="N8" s="91">
        <f t="shared" ref="N8:N15" si="6">AVERAGE(I8:M8)</f>
        <v>7.2</v>
      </c>
      <c r="O8" s="87">
        <f t="shared" si="5"/>
        <v>8</v>
      </c>
    </row>
    <row r="9" spans="1:15" ht="16.5" customHeight="1" x14ac:dyDescent="0.2">
      <c r="A9" s="19" t="str">
        <f>'Evaluator 1'!A6:C6</f>
        <v>Turner Construction</v>
      </c>
      <c r="B9" s="24">
        <f>'Evaluator 1'!J6</f>
        <v>93.687630507477863</v>
      </c>
      <c r="C9" s="24">
        <f>'Evaluator 2'!J6</f>
        <v>45.687630507477863</v>
      </c>
      <c r="D9" s="24">
        <f>'Evaluator 3'!J6</f>
        <v>90.087630507477868</v>
      </c>
      <c r="E9" s="24">
        <f>'Evaluator 4'!J6</f>
        <v>81.687630507477863</v>
      </c>
      <c r="F9" s="24">
        <f>'Evaluator 5'!J6</f>
        <v>47.687630507477863</v>
      </c>
      <c r="G9" s="22"/>
      <c r="H9" s="22"/>
      <c r="I9" s="18">
        <f t="shared" si="0"/>
        <v>2</v>
      </c>
      <c r="J9" s="18">
        <f t="shared" si="1"/>
        <v>9</v>
      </c>
      <c r="K9" s="18">
        <f t="shared" si="2"/>
        <v>4</v>
      </c>
      <c r="L9" s="18">
        <f t="shared" si="3"/>
        <v>5</v>
      </c>
      <c r="M9" s="18">
        <f t="shared" si="4"/>
        <v>9</v>
      </c>
      <c r="N9" s="91">
        <f t="shared" si="6"/>
        <v>5.8</v>
      </c>
      <c r="O9" s="84">
        <f t="shared" si="5"/>
        <v>6</v>
      </c>
    </row>
    <row r="10" spans="1:15" s="98" customFormat="1" x14ac:dyDescent="0.2">
      <c r="A10" s="92" t="str">
        <f>'Evaluator 1'!A7:C7</f>
        <v>A Status Construction</v>
      </c>
      <c r="B10" s="93">
        <f>'Evaluator 1'!J7</f>
        <v>96.569782886531868</v>
      </c>
      <c r="C10" s="93">
        <f>'Evaluator 2'!J7</f>
        <v>60.569782886531861</v>
      </c>
      <c r="D10" s="93">
        <f>'Evaluator 3'!J7</f>
        <v>90.569782886531854</v>
      </c>
      <c r="E10" s="93">
        <f>'Evaluator 4'!J7</f>
        <v>90.569782886531868</v>
      </c>
      <c r="F10" s="93">
        <f>'Evaluator 5'!J7</f>
        <v>62.569782886531861</v>
      </c>
      <c r="G10" s="94"/>
      <c r="H10" s="94"/>
      <c r="I10" s="95">
        <f t="shared" si="0"/>
        <v>1</v>
      </c>
      <c r="J10" s="95">
        <f t="shared" si="1"/>
        <v>5</v>
      </c>
      <c r="K10" s="95">
        <f t="shared" si="2"/>
        <v>3</v>
      </c>
      <c r="L10" s="95">
        <f t="shared" si="3"/>
        <v>2</v>
      </c>
      <c r="M10" s="95">
        <f t="shared" si="4"/>
        <v>6</v>
      </c>
      <c r="N10" s="96">
        <f t="shared" si="6"/>
        <v>3.4</v>
      </c>
      <c r="O10" s="97">
        <f t="shared" si="5"/>
        <v>3</v>
      </c>
    </row>
    <row r="11" spans="1:15" x14ac:dyDescent="0.2">
      <c r="A11" s="19" t="str">
        <f>'Evaluator 1'!A8:C8</f>
        <v xml:space="preserve">Skanska </v>
      </c>
      <c r="B11" s="24">
        <f>'Evaluator 1'!J8</f>
        <v>89.235837139009902</v>
      </c>
      <c r="C11" s="24">
        <f>'Evaluator 2'!J8</f>
        <v>89.235837139009902</v>
      </c>
      <c r="D11" s="24">
        <f>'Evaluator 3'!J8</f>
        <v>84.235837139009902</v>
      </c>
      <c r="E11" s="24">
        <f>'Evaluator 4'!J8</f>
        <v>59.235837139009909</v>
      </c>
      <c r="F11" s="24">
        <f>'Evaluator 5'!J8</f>
        <v>89.235837139009902</v>
      </c>
      <c r="G11" s="22"/>
      <c r="H11" s="22"/>
      <c r="I11" s="18">
        <f t="shared" si="0"/>
        <v>5</v>
      </c>
      <c r="J11" s="18">
        <f t="shared" si="1"/>
        <v>4</v>
      </c>
      <c r="K11" s="18">
        <f t="shared" si="2"/>
        <v>7</v>
      </c>
      <c r="L11" s="18">
        <f t="shared" si="3"/>
        <v>9</v>
      </c>
      <c r="M11" s="18">
        <f t="shared" si="4"/>
        <v>4</v>
      </c>
      <c r="N11" s="91">
        <f t="shared" si="6"/>
        <v>5.8</v>
      </c>
      <c r="O11" s="84">
        <f t="shared" si="5"/>
        <v>6</v>
      </c>
    </row>
    <row r="12" spans="1:15" s="98" customFormat="1" x14ac:dyDescent="0.2">
      <c r="A12" s="92" t="str">
        <f>'Evaluator 1'!A9:C9</f>
        <v>Noble</v>
      </c>
      <c r="B12" s="93">
        <f>'Evaluator 1'!J9</f>
        <v>90.704855370556004</v>
      </c>
      <c r="C12" s="93">
        <f>'Evaluator 2'!J9</f>
        <v>90.704855370556004</v>
      </c>
      <c r="D12" s="93">
        <f>'Evaluator 3'!J9</f>
        <v>88.70485537055599</v>
      </c>
      <c r="E12" s="93">
        <f>'Evaluator 4'!J9</f>
        <v>60.704855370556004</v>
      </c>
      <c r="F12" s="93">
        <f>'Evaluator 5'!J9</f>
        <v>90.704855370556004</v>
      </c>
      <c r="G12" s="94"/>
      <c r="H12" s="94"/>
      <c r="I12" s="95">
        <f t="shared" si="0"/>
        <v>4</v>
      </c>
      <c r="J12" s="95">
        <f t="shared" si="1"/>
        <v>3</v>
      </c>
      <c r="K12" s="95">
        <f t="shared" si="2"/>
        <v>6</v>
      </c>
      <c r="L12" s="95">
        <f t="shared" si="3"/>
        <v>8</v>
      </c>
      <c r="M12" s="95">
        <f t="shared" si="4"/>
        <v>3</v>
      </c>
      <c r="N12" s="96">
        <f t="shared" si="6"/>
        <v>4.8</v>
      </c>
      <c r="O12" s="97">
        <f t="shared" si="5"/>
        <v>4</v>
      </c>
    </row>
    <row r="13" spans="1:15" x14ac:dyDescent="0.2">
      <c r="A13" s="19" t="str">
        <f>'Evaluator 1'!A10:C10</f>
        <v xml:space="preserve">METCO </v>
      </c>
      <c r="B13" s="24">
        <f>'Evaluator 1'!J10</f>
        <v>60.531794473421371</v>
      </c>
      <c r="C13" s="24">
        <f>'Evaluator 2'!J10</f>
        <v>48.531794473421371</v>
      </c>
      <c r="D13" s="24">
        <f>'Evaluator 3'!J10</f>
        <v>82.731794473421374</v>
      </c>
      <c r="E13" s="24">
        <f>'Evaluator 4'!J10</f>
        <v>66.531794473421371</v>
      </c>
      <c r="F13" s="24">
        <f>'Evaluator 5'!J10</f>
        <v>48.531794473421371</v>
      </c>
      <c r="G13" s="22"/>
      <c r="H13" s="22"/>
      <c r="I13" s="18">
        <f t="shared" si="0"/>
        <v>7</v>
      </c>
      <c r="J13" s="18">
        <f t="shared" si="1"/>
        <v>7</v>
      </c>
      <c r="K13" s="18">
        <f t="shared" si="2"/>
        <v>9</v>
      </c>
      <c r="L13" s="18">
        <f t="shared" si="3"/>
        <v>7</v>
      </c>
      <c r="M13" s="18">
        <f t="shared" si="4"/>
        <v>7</v>
      </c>
      <c r="N13" s="91">
        <f t="shared" si="6"/>
        <v>7.4</v>
      </c>
      <c r="O13" s="84">
        <f t="shared" si="5"/>
        <v>9</v>
      </c>
    </row>
    <row r="14" spans="1:15" s="98" customFormat="1" x14ac:dyDescent="0.2">
      <c r="A14" s="92" t="str">
        <f>'Evaluator 1'!A11:C11</f>
        <v xml:space="preserve">Vaughn </v>
      </c>
      <c r="B14" s="93">
        <f>'Evaluator 1'!J11</f>
        <v>91.785633986123173</v>
      </c>
      <c r="C14" s="93">
        <f>'Evaluator 2'!J11</f>
        <v>91.785633986123173</v>
      </c>
      <c r="D14" s="93">
        <f>'Evaluator 3'!J11</f>
        <v>89.185633986123179</v>
      </c>
      <c r="E14" s="93">
        <f>'Evaluator 4'!J11</f>
        <v>85.785633986123173</v>
      </c>
      <c r="F14" s="93">
        <f>'Evaluator 5'!J11</f>
        <v>91.785633986123173</v>
      </c>
      <c r="G14" s="94"/>
      <c r="H14" s="94"/>
      <c r="I14" s="95">
        <f t="shared" si="0"/>
        <v>3</v>
      </c>
      <c r="J14" s="95">
        <f t="shared" si="1"/>
        <v>2</v>
      </c>
      <c r="K14" s="95">
        <f t="shared" si="2"/>
        <v>5</v>
      </c>
      <c r="L14" s="95">
        <f t="shared" si="3"/>
        <v>3</v>
      </c>
      <c r="M14" s="95">
        <f t="shared" si="4"/>
        <v>2</v>
      </c>
      <c r="N14" s="96">
        <f t="shared" si="6"/>
        <v>3</v>
      </c>
      <c r="O14" s="97">
        <f t="shared" si="5"/>
        <v>2</v>
      </c>
    </row>
    <row r="15" spans="1:15" s="98" customFormat="1" x14ac:dyDescent="0.2">
      <c r="A15" s="92" t="str">
        <f>'Evaluator 1'!A12:C12</f>
        <v>Nash</v>
      </c>
      <c r="B15" s="93">
        <f>'Evaluator 1'!J12</f>
        <v>64</v>
      </c>
      <c r="C15" s="93">
        <f>'Evaluator 2'!J12</f>
        <v>58</v>
      </c>
      <c r="D15" s="93">
        <f>'Evaluator 3'!J12</f>
        <v>93.999999999999986</v>
      </c>
      <c r="E15" s="93">
        <f>'Evaluator 4'!J12</f>
        <v>70</v>
      </c>
      <c r="F15" s="93">
        <f>'Evaluator 5'!J12</f>
        <v>64</v>
      </c>
      <c r="G15" s="94"/>
      <c r="H15" s="94"/>
      <c r="I15" s="95">
        <f t="shared" si="0"/>
        <v>6</v>
      </c>
      <c r="J15" s="95">
        <f t="shared" si="1"/>
        <v>6</v>
      </c>
      <c r="K15" s="95">
        <f t="shared" si="2"/>
        <v>1</v>
      </c>
      <c r="L15" s="95">
        <f t="shared" si="3"/>
        <v>6</v>
      </c>
      <c r="M15" s="95">
        <f t="shared" si="4"/>
        <v>5</v>
      </c>
      <c r="N15" s="96">
        <f t="shared" si="6"/>
        <v>4.8</v>
      </c>
      <c r="O15" s="97">
        <f t="shared" si="5"/>
        <v>4</v>
      </c>
    </row>
  </sheetData>
  <mergeCells count="2">
    <mergeCell ref="A3:G3"/>
    <mergeCell ref="N5:O5"/>
  </mergeCells>
  <pageMargins left="0.24" right="0.3" top="1" bottom="1" header="0.5" footer="0.5"/>
  <pageSetup scale="95"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55"/>
  <sheetViews>
    <sheetView tabSelected="1" zoomScaleNormal="100" workbookViewId="0">
      <selection sqref="A1:I1"/>
    </sheetView>
  </sheetViews>
  <sheetFormatPr defaultColWidth="9.140625" defaultRowHeight="12.75" x14ac:dyDescent="0.2"/>
  <cols>
    <col min="1" max="1" width="20.7109375" style="115" customWidth="1"/>
    <col min="2" max="19" width="9.5703125" style="115" customWidth="1"/>
    <col min="20" max="16384" width="9.140625" style="115"/>
  </cols>
  <sheetData>
    <row r="1" spans="1:19" ht="15.75" customHeight="1" x14ac:dyDescent="0.25">
      <c r="A1" s="113" t="s">
        <v>50</v>
      </c>
      <c r="B1" s="113"/>
      <c r="C1" s="113"/>
      <c r="D1" s="113"/>
      <c r="E1" s="113"/>
      <c r="F1" s="113"/>
      <c r="G1" s="113"/>
      <c r="H1" s="113"/>
      <c r="I1" s="113"/>
      <c r="J1" s="114"/>
    </row>
    <row r="2" spans="1:19" ht="15.75" x14ac:dyDescent="0.25">
      <c r="A2" s="116" t="s">
        <v>51</v>
      </c>
      <c r="B2" s="116"/>
      <c r="C2" s="116"/>
      <c r="D2" s="116"/>
      <c r="E2" s="116"/>
      <c r="F2" s="116"/>
      <c r="G2" s="116"/>
      <c r="H2" s="116"/>
      <c r="I2" s="116"/>
      <c r="J2" s="117"/>
    </row>
    <row r="3" spans="1:19" x14ac:dyDescent="0.2">
      <c r="A3" s="118" t="s">
        <v>52</v>
      </c>
      <c r="B3" s="119"/>
      <c r="C3" s="119"/>
      <c r="D3" s="119"/>
    </row>
    <row r="4" spans="1:19" ht="15" customHeight="1" x14ac:dyDescent="0.2">
      <c r="A4" s="118" t="s">
        <v>53</v>
      </c>
      <c r="B4" s="120" t="s">
        <v>54</v>
      </c>
      <c r="C4" s="120"/>
      <c r="D4" s="120"/>
      <c r="E4" s="121"/>
    </row>
    <row r="5" spans="1:19" s="124" customFormat="1" ht="20.25" customHeight="1" x14ac:dyDescent="0.25">
      <c r="A5" s="122" t="s">
        <v>55</v>
      </c>
      <c r="B5" s="122"/>
      <c r="C5" s="123"/>
      <c r="D5" s="123"/>
      <c r="E5" s="123"/>
      <c r="F5" s="123"/>
      <c r="G5" s="123"/>
    </row>
    <row r="6" spans="1:19" s="124" customFormat="1" ht="27" customHeight="1" thickBot="1" x14ac:dyDescent="0.25">
      <c r="A6" s="125"/>
      <c r="B6" s="126" t="s">
        <v>56</v>
      </c>
      <c r="C6" s="126"/>
      <c r="D6" s="126"/>
      <c r="E6" s="126"/>
      <c r="F6" s="126"/>
      <c r="G6" s="126"/>
      <c r="H6" s="126"/>
      <c r="I6" s="126"/>
    </row>
    <row r="7" spans="1:19" s="124" customFormat="1" ht="20.25" customHeight="1" x14ac:dyDescent="0.25">
      <c r="A7" s="127" t="s">
        <v>57</v>
      </c>
      <c r="B7" s="127"/>
      <c r="C7" s="128"/>
      <c r="D7" s="129"/>
      <c r="E7" s="129"/>
      <c r="F7" s="129"/>
      <c r="G7" s="129"/>
    </row>
    <row r="8" spans="1:19" s="124" customFormat="1" ht="27" customHeight="1" thickBot="1" x14ac:dyDescent="0.25">
      <c r="A8" s="125"/>
      <c r="B8" s="126" t="s">
        <v>58</v>
      </c>
      <c r="C8" s="126"/>
      <c r="D8" s="126"/>
      <c r="E8" s="126"/>
      <c r="F8" s="126"/>
      <c r="G8" s="126"/>
      <c r="H8" s="126"/>
      <c r="I8" s="126"/>
    </row>
    <row r="9" spans="1:19" ht="15" customHeight="1" x14ac:dyDescent="0.2"/>
    <row r="10" spans="1:19" ht="15" customHeight="1" x14ac:dyDescent="0.2"/>
    <row r="11" spans="1:19" ht="11.25" customHeight="1" thickBot="1" x14ac:dyDescent="0.25"/>
    <row r="12" spans="1:19" s="130" customFormat="1" ht="13.5" thickBot="1" x14ac:dyDescent="0.25">
      <c r="B12" s="131" t="s">
        <v>59</v>
      </c>
      <c r="C12" s="132"/>
      <c r="D12" s="133"/>
      <c r="E12" s="131" t="s">
        <v>60</v>
      </c>
      <c r="F12" s="132"/>
      <c r="G12" s="133"/>
      <c r="H12" s="131" t="s">
        <v>61</v>
      </c>
      <c r="I12" s="132"/>
      <c r="J12" s="133"/>
      <c r="K12" s="131" t="s">
        <v>62</v>
      </c>
      <c r="L12" s="132"/>
      <c r="M12" s="133"/>
      <c r="N12" s="131" t="s">
        <v>63</v>
      </c>
      <c r="O12" s="132"/>
      <c r="P12" s="133"/>
      <c r="Q12" s="131" t="s">
        <v>64</v>
      </c>
      <c r="R12" s="132"/>
      <c r="S12" s="133"/>
    </row>
    <row r="13" spans="1:19" s="130" customFormat="1" ht="78.75" customHeight="1" x14ac:dyDescent="0.2">
      <c r="B13" s="134" t="s">
        <v>65</v>
      </c>
      <c r="C13" s="135"/>
      <c r="D13" s="136"/>
      <c r="E13" s="137" t="s">
        <v>66</v>
      </c>
      <c r="F13" s="135"/>
      <c r="G13" s="136"/>
      <c r="H13" s="137" t="s">
        <v>67</v>
      </c>
      <c r="I13" s="135"/>
      <c r="J13" s="136"/>
      <c r="K13" s="137" t="s">
        <v>68</v>
      </c>
      <c r="L13" s="135"/>
      <c r="M13" s="136"/>
      <c r="N13" s="137" t="s">
        <v>69</v>
      </c>
      <c r="O13" s="135"/>
      <c r="P13" s="136"/>
      <c r="Q13" s="134" t="s">
        <v>70</v>
      </c>
      <c r="R13" s="135"/>
      <c r="S13" s="136"/>
    </row>
    <row r="14" spans="1:19" s="142" customFormat="1" ht="11.25" customHeight="1" x14ac:dyDescent="0.2">
      <c r="A14" s="138"/>
      <c r="B14" s="139" t="s">
        <v>71</v>
      </c>
      <c r="C14" s="140"/>
      <c r="D14" s="141"/>
      <c r="E14" s="139" t="s">
        <v>71</v>
      </c>
      <c r="F14" s="140"/>
      <c r="G14" s="141"/>
      <c r="H14" s="139" t="s">
        <v>71</v>
      </c>
      <c r="I14" s="140"/>
      <c r="J14" s="141"/>
      <c r="K14" s="139" t="s">
        <v>71</v>
      </c>
      <c r="L14" s="140"/>
      <c r="M14" s="141"/>
      <c r="N14" s="139" t="s">
        <v>71</v>
      </c>
      <c r="O14" s="140"/>
      <c r="P14" s="141"/>
      <c r="Q14" s="139" t="s">
        <v>71</v>
      </c>
      <c r="R14" s="140"/>
      <c r="S14" s="141"/>
    </row>
    <row r="15" spans="1:19" s="142" customFormat="1" x14ac:dyDescent="0.2">
      <c r="A15" s="143" t="s">
        <v>22</v>
      </c>
      <c r="B15" s="144"/>
      <c r="C15" s="145"/>
      <c r="D15" s="146"/>
      <c r="E15" s="144"/>
      <c r="F15" s="145"/>
      <c r="G15" s="146"/>
      <c r="H15" s="144"/>
      <c r="I15" s="145"/>
      <c r="J15" s="146"/>
      <c r="K15" s="144"/>
      <c r="L15" s="145"/>
      <c r="M15" s="146"/>
      <c r="N15" s="144"/>
      <c r="O15" s="145"/>
      <c r="P15" s="146"/>
      <c r="Q15" s="144"/>
      <c r="R15" s="145"/>
      <c r="S15" s="146"/>
    </row>
    <row r="16" spans="1:19" s="142" customFormat="1" x14ac:dyDescent="0.2">
      <c r="A16" s="143" t="s">
        <v>25</v>
      </c>
      <c r="B16" s="147"/>
      <c r="C16" s="148"/>
      <c r="D16" s="149"/>
      <c r="E16" s="147"/>
      <c r="F16" s="148"/>
      <c r="G16" s="149"/>
      <c r="H16" s="147"/>
      <c r="I16" s="148"/>
      <c r="J16" s="149"/>
      <c r="K16" s="147"/>
      <c r="L16" s="148"/>
      <c r="M16" s="149"/>
      <c r="N16" s="147"/>
      <c r="O16" s="148"/>
      <c r="P16" s="149"/>
      <c r="Q16" s="147"/>
      <c r="R16" s="148"/>
      <c r="S16" s="149"/>
    </row>
    <row r="17" spans="1:19" s="142" customFormat="1" x14ac:dyDescent="0.2">
      <c r="A17" s="143" t="s">
        <v>43</v>
      </c>
      <c r="B17" s="147"/>
      <c r="C17" s="148"/>
      <c r="D17" s="149"/>
      <c r="E17" s="147"/>
      <c r="F17" s="148"/>
      <c r="G17" s="149"/>
      <c r="H17" s="147"/>
      <c r="I17" s="148"/>
      <c r="J17" s="149"/>
      <c r="K17" s="147"/>
      <c r="L17" s="148"/>
      <c r="M17" s="149"/>
      <c r="N17" s="147"/>
      <c r="O17" s="148"/>
      <c r="P17" s="149"/>
      <c r="Q17" s="147"/>
      <c r="R17" s="148"/>
      <c r="S17" s="149"/>
    </row>
    <row r="18" spans="1:19" s="142" customFormat="1" x14ac:dyDescent="0.2">
      <c r="A18" s="143" t="s">
        <v>44</v>
      </c>
      <c r="B18" s="147"/>
      <c r="C18" s="148"/>
      <c r="D18" s="149"/>
      <c r="E18" s="147"/>
      <c r="F18" s="148"/>
      <c r="G18" s="149"/>
      <c r="H18" s="147"/>
      <c r="I18" s="148"/>
      <c r="J18" s="149"/>
      <c r="K18" s="147"/>
      <c r="L18" s="148"/>
      <c r="M18" s="149"/>
      <c r="N18" s="147"/>
      <c r="O18" s="148"/>
      <c r="P18" s="149"/>
      <c r="Q18" s="147"/>
      <c r="R18" s="148"/>
      <c r="S18" s="149"/>
    </row>
    <row r="19" spans="1:19" s="142" customFormat="1" x14ac:dyDescent="0.2">
      <c r="A19" s="143" t="s">
        <v>45</v>
      </c>
      <c r="B19" s="147"/>
      <c r="C19" s="148"/>
      <c r="D19" s="149"/>
      <c r="E19" s="147"/>
      <c r="F19" s="148"/>
      <c r="G19" s="149"/>
      <c r="H19" s="147"/>
      <c r="I19" s="148"/>
      <c r="J19" s="149"/>
      <c r="K19" s="147"/>
      <c r="L19" s="148"/>
      <c r="M19" s="149"/>
      <c r="N19" s="147"/>
      <c r="O19" s="148"/>
      <c r="P19" s="149"/>
      <c r="Q19" s="147"/>
      <c r="R19" s="148"/>
      <c r="S19" s="149"/>
    </row>
    <row r="20" spans="1:19" s="142" customFormat="1" x14ac:dyDescent="0.2">
      <c r="A20" s="143" t="s">
        <v>24</v>
      </c>
      <c r="B20" s="147"/>
      <c r="C20" s="148"/>
      <c r="D20" s="149"/>
      <c r="E20" s="147"/>
      <c r="F20" s="148"/>
      <c r="G20" s="149"/>
      <c r="H20" s="147"/>
      <c r="I20" s="148"/>
      <c r="J20" s="149"/>
      <c r="K20" s="147"/>
      <c r="L20" s="148"/>
      <c r="M20" s="149"/>
      <c r="N20" s="147"/>
      <c r="O20" s="148"/>
      <c r="P20" s="149"/>
      <c r="Q20" s="147"/>
      <c r="R20" s="148"/>
      <c r="S20" s="149"/>
    </row>
    <row r="21" spans="1:19" s="142" customFormat="1" x14ac:dyDescent="0.2">
      <c r="A21" s="143" t="s">
        <v>46</v>
      </c>
      <c r="B21" s="147"/>
      <c r="C21" s="148"/>
      <c r="D21" s="149"/>
      <c r="E21" s="147"/>
      <c r="F21" s="148"/>
      <c r="G21" s="149"/>
      <c r="H21" s="147"/>
      <c r="I21" s="148"/>
      <c r="J21" s="149"/>
      <c r="K21" s="147"/>
      <c r="L21" s="148"/>
      <c r="M21" s="149"/>
      <c r="N21" s="147"/>
      <c r="O21" s="148"/>
      <c r="P21" s="149"/>
      <c r="Q21" s="147"/>
      <c r="R21" s="148"/>
      <c r="S21" s="149"/>
    </row>
    <row r="22" spans="1:19" s="142" customFormat="1" x14ac:dyDescent="0.2">
      <c r="A22" s="143" t="s">
        <v>47</v>
      </c>
      <c r="B22" s="147"/>
      <c r="C22" s="148"/>
      <c r="D22" s="149"/>
      <c r="E22" s="147"/>
      <c r="F22" s="148"/>
      <c r="G22" s="149"/>
      <c r="H22" s="147"/>
      <c r="I22" s="148"/>
      <c r="J22" s="149"/>
      <c r="K22" s="147"/>
      <c r="L22" s="148"/>
      <c r="M22" s="149"/>
      <c r="N22" s="147"/>
      <c r="O22" s="148"/>
      <c r="P22" s="149"/>
      <c r="Q22" s="147"/>
      <c r="R22" s="148"/>
      <c r="S22" s="149"/>
    </row>
    <row r="23" spans="1:19" s="142" customFormat="1" x14ac:dyDescent="0.2">
      <c r="A23" s="143" t="s">
        <v>23</v>
      </c>
      <c r="B23" s="147"/>
      <c r="C23" s="148"/>
      <c r="D23" s="149"/>
      <c r="E23" s="147"/>
      <c r="F23" s="148"/>
      <c r="G23" s="149"/>
      <c r="H23" s="147"/>
      <c r="I23" s="148"/>
      <c r="J23" s="149"/>
      <c r="K23" s="147"/>
      <c r="L23" s="148"/>
      <c r="M23" s="149"/>
      <c r="N23" s="147"/>
      <c r="O23" s="148"/>
      <c r="P23" s="149"/>
      <c r="Q23" s="147"/>
      <c r="R23" s="148"/>
      <c r="S23" s="149"/>
    </row>
    <row r="24" spans="1:19" s="151" customFormat="1" ht="7.5" customHeight="1" x14ac:dyDescent="0.2">
      <c r="A24" s="150"/>
      <c r="B24" s="150"/>
      <c r="C24" s="150"/>
      <c r="D24" s="150"/>
      <c r="E24" s="150"/>
      <c r="F24" s="150"/>
      <c r="G24" s="150"/>
      <c r="H24" s="150"/>
      <c r="I24" s="150"/>
      <c r="J24" s="150"/>
      <c r="K24" s="150"/>
      <c r="L24" s="150"/>
      <c r="M24" s="150"/>
      <c r="N24" s="150"/>
      <c r="O24" s="150"/>
      <c r="P24" s="150"/>
      <c r="Q24" s="150"/>
      <c r="R24" s="150"/>
      <c r="S24" s="150"/>
    </row>
    <row r="25" spans="1:19" s="152" customFormat="1" ht="6.75" customHeight="1" x14ac:dyDescent="0.2"/>
    <row r="27" spans="1:19" x14ac:dyDescent="0.2">
      <c r="A27" s="153"/>
      <c r="G27" s="154"/>
      <c r="H27" s="154"/>
    </row>
    <row r="28" spans="1:19" x14ac:dyDescent="0.2">
      <c r="A28" s="155" t="s">
        <v>72</v>
      </c>
      <c r="B28" s="156"/>
      <c r="C28" s="156"/>
      <c r="D28" s="156"/>
      <c r="G28" s="154"/>
      <c r="H28" s="154"/>
      <c r="I28" s="154"/>
      <c r="J28" s="154"/>
    </row>
    <row r="29" spans="1:19" x14ac:dyDescent="0.2">
      <c r="A29" s="156"/>
      <c r="B29" s="156"/>
      <c r="C29" s="157"/>
      <c r="D29" s="156"/>
      <c r="G29" s="154"/>
      <c r="H29" s="154"/>
      <c r="I29" s="154"/>
      <c r="J29" s="154"/>
    </row>
    <row r="30" spans="1:19" x14ac:dyDescent="0.2">
      <c r="A30" s="156"/>
      <c r="B30" s="156"/>
      <c r="C30" s="157"/>
      <c r="D30" s="156"/>
      <c r="G30" s="154"/>
      <c r="H30" s="154"/>
      <c r="I30" s="154"/>
      <c r="J30" s="154"/>
    </row>
    <row r="31" spans="1:19" x14ac:dyDescent="0.2">
      <c r="A31" s="156"/>
      <c r="B31" s="156"/>
      <c r="C31" s="157"/>
      <c r="D31" s="156"/>
      <c r="G31" s="154"/>
      <c r="H31" s="154"/>
      <c r="I31" s="154"/>
      <c r="J31" s="154"/>
    </row>
    <row r="32" spans="1:19" x14ac:dyDescent="0.2">
      <c r="A32" s="156"/>
      <c r="B32" s="156"/>
      <c r="C32" s="157"/>
      <c r="D32" s="156"/>
      <c r="G32" s="154"/>
      <c r="H32" s="154"/>
      <c r="I32" s="154"/>
      <c r="J32" s="154"/>
    </row>
    <row r="33" spans="1:13" x14ac:dyDescent="0.2">
      <c r="A33" s="156"/>
      <c r="B33" s="156"/>
      <c r="C33" s="157"/>
      <c r="D33" s="156"/>
      <c r="G33" s="154"/>
      <c r="H33" s="154"/>
      <c r="I33" s="154"/>
      <c r="J33" s="154"/>
    </row>
    <row r="34" spans="1:13" ht="7.5" customHeight="1" x14ac:dyDescent="0.2">
      <c r="A34" s="156"/>
      <c r="B34" s="156"/>
      <c r="C34" s="157"/>
      <c r="D34" s="156"/>
      <c r="G34" s="154"/>
      <c r="H34" s="154"/>
      <c r="I34" s="154"/>
      <c r="J34" s="154"/>
    </row>
    <row r="35" spans="1:13" x14ac:dyDescent="0.2">
      <c r="A35" s="158" t="s">
        <v>73</v>
      </c>
      <c r="B35" s="156"/>
      <c r="C35" s="157"/>
      <c r="D35" s="156"/>
      <c r="G35" s="154"/>
      <c r="H35" s="154"/>
      <c r="I35" s="154"/>
      <c r="J35" s="154"/>
    </row>
    <row r="36" spans="1:13" x14ac:dyDescent="0.2">
      <c r="A36" s="156"/>
      <c r="B36" s="156"/>
      <c r="C36" s="159"/>
      <c r="D36" s="156"/>
      <c r="G36" s="154"/>
      <c r="H36" s="154"/>
      <c r="I36" s="154"/>
      <c r="J36" s="154"/>
    </row>
    <row r="37" spans="1:13" x14ac:dyDescent="0.2">
      <c r="I37" s="154"/>
      <c r="J37" s="154"/>
      <c r="K37" s="154"/>
      <c r="L37" s="154"/>
    </row>
    <row r="38" spans="1:13" x14ac:dyDescent="0.2">
      <c r="I38" s="154"/>
      <c r="J38" s="154"/>
      <c r="K38" s="154"/>
      <c r="L38" s="154"/>
      <c r="M38" s="154"/>
    </row>
    <row r="39" spans="1:13" x14ac:dyDescent="0.2">
      <c r="L39" s="154"/>
      <c r="M39" s="154"/>
    </row>
    <row r="40" spans="1:13" x14ac:dyDescent="0.2">
      <c r="L40" s="154"/>
      <c r="M40" s="154"/>
    </row>
    <row r="41" spans="1:13" x14ac:dyDescent="0.2">
      <c r="L41" s="154"/>
      <c r="M41" s="154"/>
    </row>
    <row r="42" spans="1:13" x14ac:dyDescent="0.2">
      <c r="L42" s="154"/>
      <c r="M42" s="154"/>
    </row>
    <row r="55" spans="1:1" x14ac:dyDescent="0.2">
      <c r="A55" s="160" t="s">
        <v>74</v>
      </c>
    </row>
  </sheetData>
  <mergeCells count="80">
    <mergeCell ref="B23:D23"/>
    <mergeCell ref="E23:G23"/>
    <mergeCell ref="H23:J23"/>
    <mergeCell ref="K23:M23"/>
    <mergeCell ref="N23:P23"/>
    <mergeCell ref="Q23:S23"/>
    <mergeCell ref="B22:D22"/>
    <mergeCell ref="E22:G22"/>
    <mergeCell ref="H22:J22"/>
    <mergeCell ref="K22:M22"/>
    <mergeCell ref="N22:P22"/>
    <mergeCell ref="Q22:S22"/>
    <mergeCell ref="B21:D21"/>
    <mergeCell ref="E21:G21"/>
    <mergeCell ref="H21:J21"/>
    <mergeCell ref="K21:M21"/>
    <mergeCell ref="N21:P21"/>
    <mergeCell ref="Q21:S21"/>
    <mergeCell ref="B20:D20"/>
    <mergeCell ref="E20:G20"/>
    <mergeCell ref="H20:J20"/>
    <mergeCell ref="K20:M20"/>
    <mergeCell ref="N20:P20"/>
    <mergeCell ref="Q20:S20"/>
    <mergeCell ref="B19:D19"/>
    <mergeCell ref="E19:G19"/>
    <mergeCell ref="H19:J19"/>
    <mergeCell ref="K19:M19"/>
    <mergeCell ref="N19:P19"/>
    <mergeCell ref="Q19:S19"/>
    <mergeCell ref="B18:D18"/>
    <mergeCell ref="E18:G18"/>
    <mergeCell ref="H18:J18"/>
    <mergeCell ref="K18:M18"/>
    <mergeCell ref="N18:P18"/>
    <mergeCell ref="Q18:S18"/>
    <mergeCell ref="B17:D17"/>
    <mergeCell ref="E17:G17"/>
    <mergeCell ref="H17:J17"/>
    <mergeCell ref="K17:M17"/>
    <mergeCell ref="N17:P17"/>
    <mergeCell ref="Q17:S17"/>
    <mergeCell ref="B16:D16"/>
    <mergeCell ref="E16:G16"/>
    <mergeCell ref="H16:J16"/>
    <mergeCell ref="K16:M16"/>
    <mergeCell ref="N16:P16"/>
    <mergeCell ref="Q16:S16"/>
    <mergeCell ref="B15:D15"/>
    <mergeCell ref="E15:G15"/>
    <mergeCell ref="H15:J15"/>
    <mergeCell ref="K15:M15"/>
    <mergeCell ref="N15:P15"/>
    <mergeCell ref="Q15:S15"/>
    <mergeCell ref="B14:D14"/>
    <mergeCell ref="E14:G14"/>
    <mergeCell ref="H14:J14"/>
    <mergeCell ref="K14:M14"/>
    <mergeCell ref="N14:P14"/>
    <mergeCell ref="Q14:S14"/>
    <mergeCell ref="N12:P12"/>
    <mergeCell ref="Q12:S12"/>
    <mergeCell ref="B13:D13"/>
    <mergeCell ref="E13:G13"/>
    <mergeCell ref="H13:J13"/>
    <mergeCell ref="K13:M13"/>
    <mergeCell ref="N13:P13"/>
    <mergeCell ref="Q13:S13"/>
    <mergeCell ref="A7:B7"/>
    <mergeCell ref="B8:I8"/>
    <mergeCell ref="B12:D12"/>
    <mergeCell ref="E12:G12"/>
    <mergeCell ref="H12:J12"/>
    <mergeCell ref="K12:M12"/>
    <mergeCell ref="A1:I1"/>
    <mergeCell ref="A2:I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Evaluator 1</vt:lpstr>
      <vt:lpstr>Evaluator 2</vt:lpstr>
      <vt:lpstr>Evaluator 3</vt:lpstr>
      <vt:lpstr>Evaluator 4</vt:lpstr>
      <vt:lpstr>Evaluator 5</vt:lpstr>
      <vt:lpstr>HUB</vt:lpstr>
      <vt:lpstr>Price Calculation</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Brandyberg, Tiffany</cp:lastModifiedBy>
  <cp:lastPrinted>2013-06-21T21:40:12Z</cp:lastPrinted>
  <dcterms:created xsi:type="dcterms:W3CDTF">2013-06-21T21:38:22Z</dcterms:created>
  <dcterms:modified xsi:type="dcterms:W3CDTF">2021-02-12T22:31:08Z</dcterms:modified>
</cp:coreProperties>
</file>