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40" yWindow="-180" windowWidth="17115" windowHeight="9855" activeTab="9"/>
  </bookViews>
  <sheets>
    <sheet name="1" sheetId="44" r:id="rId1"/>
    <sheet name="2" sheetId="43" r:id="rId2"/>
    <sheet name="3" sheetId="42" r:id="rId3"/>
    <sheet name="4" sheetId="41" r:id="rId4"/>
    <sheet name="5" sheetId="40" r:id="rId5"/>
    <sheet name="6" sheetId="39" r:id="rId6"/>
    <sheet name="7" sheetId="38" r:id="rId7"/>
    <sheet name="Technical" sheetId="36" r:id="rId8"/>
    <sheet name="Non-Technical" sheetId="37" r:id="rId9"/>
    <sheet name="Summary" sheetId="1" r:id="rId10"/>
    <sheet name="Evaluation" sheetId="4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T9" i="45" l="1"/>
  <c r="Q9" i="45"/>
  <c r="N9" i="45"/>
  <c r="K9" i="45"/>
  <c r="H9" i="45"/>
  <c r="U9" i="45" s="1"/>
  <c r="E9" i="45"/>
  <c r="B9" i="45"/>
  <c r="T8" i="45"/>
  <c r="Q8" i="45"/>
  <c r="N8" i="45"/>
  <c r="K8" i="45"/>
  <c r="H8" i="45"/>
  <c r="U8" i="45" s="1"/>
  <c r="E8" i="45"/>
  <c r="B8" i="45"/>
  <c r="E1" i="45"/>
  <c r="K5" i="39" l="1"/>
  <c r="K4" i="39"/>
  <c r="I5" i="1" l="1"/>
  <c r="A6" i="1"/>
  <c r="A5" i="1"/>
  <c r="D4" i="1"/>
  <c r="B6" i="37"/>
  <c r="B5" i="37"/>
  <c r="A6" i="37"/>
  <c r="A5" i="37"/>
  <c r="H6" i="36"/>
  <c r="H5" i="36"/>
  <c r="G6" i="36"/>
  <c r="G5" i="36"/>
  <c r="F6" i="36"/>
  <c r="F5" i="36"/>
  <c r="E6" i="36"/>
  <c r="E5" i="36"/>
  <c r="D6" i="36"/>
  <c r="D5" i="36"/>
  <c r="C6" i="36"/>
  <c r="C5" i="36"/>
  <c r="B6" i="36"/>
  <c r="B5" i="36"/>
  <c r="H4" i="36"/>
  <c r="H4" i="1" s="1"/>
  <c r="G4" i="36"/>
  <c r="G4" i="1" s="1"/>
  <c r="F4" i="36"/>
  <c r="F4" i="1" s="1"/>
  <c r="E4" i="36"/>
  <c r="E4" i="1" s="1"/>
  <c r="D4" i="36"/>
  <c r="C4" i="36"/>
  <c r="C4" i="1" s="1"/>
  <c r="B4" i="36"/>
  <c r="B4" i="1" s="1"/>
  <c r="A6" i="36"/>
  <c r="A5" i="36"/>
  <c r="K5" i="44"/>
  <c r="J5" i="44"/>
  <c r="I5" i="44"/>
  <c r="H5" i="44"/>
  <c r="G5" i="44"/>
  <c r="F5" i="44"/>
  <c r="E5" i="44"/>
  <c r="A5" i="44"/>
  <c r="K4" i="44"/>
  <c r="J4" i="44"/>
  <c r="I4" i="44"/>
  <c r="H4" i="44"/>
  <c r="G4" i="44"/>
  <c r="F4" i="44"/>
  <c r="E4" i="44"/>
  <c r="A4" i="44"/>
  <c r="B4" i="37" l="1"/>
  <c r="J5" i="43"/>
  <c r="I5" i="43"/>
  <c r="H5" i="43"/>
  <c r="G5" i="43"/>
  <c r="F5" i="43"/>
  <c r="E5" i="43"/>
  <c r="K5" i="43" s="1"/>
  <c r="A5" i="43"/>
  <c r="J4" i="43"/>
  <c r="I4" i="43"/>
  <c r="H4" i="43"/>
  <c r="G4" i="43"/>
  <c r="F4" i="43"/>
  <c r="E4" i="43"/>
  <c r="K4" i="43" s="1"/>
  <c r="A4" i="43"/>
  <c r="J5" i="42" l="1"/>
  <c r="I5" i="42"/>
  <c r="H5" i="42"/>
  <c r="G5" i="42"/>
  <c r="F5" i="42"/>
  <c r="E5" i="42"/>
  <c r="K5" i="42" s="1"/>
  <c r="A5" i="42"/>
  <c r="J4" i="42"/>
  <c r="I4" i="42"/>
  <c r="H4" i="42"/>
  <c r="G4" i="42"/>
  <c r="F4" i="42"/>
  <c r="E4" i="42"/>
  <c r="K4" i="42" s="1"/>
  <c r="A4" i="42"/>
  <c r="J5" i="41" l="1"/>
  <c r="I5" i="41"/>
  <c r="H5" i="41"/>
  <c r="G5" i="41"/>
  <c r="F5" i="41"/>
  <c r="E5" i="41"/>
  <c r="K5" i="41" s="1"/>
  <c r="A5" i="41"/>
  <c r="J4" i="41"/>
  <c r="I4" i="41"/>
  <c r="H4" i="41"/>
  <c r="G4" i="41"/>
  <c r="F4" i="41"/>
  <c r="E4" i="41"/>
  <c r="K4" i="41" s="1"/>
  <c r="A4" i="41"/>
  <c r="J5" i="40" l="1"/>
  <c r="I5" i="40"/>
  <c r="H5" i="40"/>
  <c r="G5" i="40"/>
  <c r="F5" i="40"/>
  <c r="E5" i="40"/>
  <c r="K5" i="40" s="1"/>
  <c r="A5" i="40"/>
  <c r="J4" i="40"/>
  <c r="I4" i="40"/>
  <c r="H4" i="40"/>
  <c r="G4" i="40"/>
  <c r="F4" i="40"/>
  <c r="E4" i="40"/>
  <c r="K4" i="40" s="1"/>
  <c r="A4" i="40"/>
  <c r="J5" i="39" l="1"/>
  <c r="I5" i="39"/>
  <c r="H5" i="39"/>
  <c r="G5" i="39"/>
  <c r="F5" i="39"/>
  <c r="E5" i="39"/>
  <c r="A5" i="39"/>
  <c r="J4" i="39"/>
  <c r="I4" i="39"/>
  <c r="H4" i="39"/>
  <c r="G4" i="39"/>
  <c r="F4" i="39"/>
  <c r="E4" i="39"/>
  <c r="A4" i="39"/>
  <c r="J5" i="38" l="1"/>
  <c r="K5" i="38" s="1"/>
  <c r="I5" i="38"/>
  <c r="H5" i="38"/>
  <c r="G5" i="38"/>
  <c r="F5" i="38"/>
  <c r="E5" i="38"/>
  <c r="A5" i="38"/>
  <c r="J4" i="38"/>
  <c r="K4" i="38" s="1"/>
  <c r="I4" i="38"/>
  <c r="H4" i="38"/>
  <c r="G4" i="38"/>
  <c r="F4" i="38"/>
  <c r="E4" i="38"/>
  <c r="A4" i="38"/>
  <c r="B5" i="1" l="1"/>
  <c r="C5" i="1"/>
  <c r="H6" i="1"/>
  <c r="G6" i="1"/>
  <c r="F6" i="1"/>
  <c r="E6" i="1"/>
  <c r="D6" i="1"/>
  <c r="C6" i="1"/>
  <c r="B6" i="1"/>
  <c r="H5" i="1"/>
  <c r="G5" i="1"/>
  <c r="F5" i="1"/>
  <c r="E5" i="1"/>
  <c r="D5" i="1"/>
  <c r="I5" i="36" l="1"/>
  <c r="I6" i="36"/>
  <c r="C6" i="37"/>
  <c r="J6" i="1" s="1"/>
  <c r="C5" i="37"/>
  <c r="J5" i="1" l="1"/>
  <c r="K5" i="1" s="1"/>
  <c r="D5" i="37"/>
  <c r="J5" i="36"/>
  <c r="J6" i="36"/>
  <c r="D6" i="37"/>
  <c r="I6" i="1"/>
  <c r="K6" i="1" s="1"/>
  <c r="L6" i="1" l="1"/>
  <c r="L5" i="1"/>
</calcChain>
</file>

<file path=xl/sharedStrings.xml><?xml version="1.0" encoding="utf-8"?>
<sst xmlns="http://schemas.openxmlformats.org/spreadsheetml/2006/main" count="138" uniqueCount="52">
  <si>
    <t xml:space="preserve">RESPONDENT SUMMARY </t>
  </si>
  <si>
    <t>Company/Vendor Name</t>
  </si>
  <si>
    <t>Ranking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</si>
  <si>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</si>
  <si>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</si>
  <si>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</si>
  <si>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</si>
  <si>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</si>
  <si>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</si>
  <si>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Criteria 4</t>
  </si>
  <si>
    <t>Criteria 5</t>
  </si>
  <si>
    <t>Average  Technical Score</t>
  </si>
  <si>
    <t>Non-Technical Score                      (cost)</t>
  </si>
  <si>
    <t>Average Technical Score</t>
  </si>
  <si>
    <t>Total Score</t>
  </si>
  <si>
    <t xml:space="preserve"> RFP730-17044 Ansul Systems Services</t>
  </si>
  <si>
    <t>Criteria 6</t>
  </si>
  <si>
    <t>***NOTE***</t>
  </si>
  <si>
    <t xml:space="preserve"> While Simplex has what seems to be a lower per-unit cost, they have established a reputation on this campus as unresponsive and difficult to work with.</t>
  </si>
  <si>
    <t>I do not intend to enter into a contract with any vendor based solely on price. The aspects of service and scheduling are extremely important to our Facilities Operations.</t>
  </si>
  <si>
    <t>Both vendors offer identical parts.</t>
  </si>
  <si>
    <t>Evaluator 7</t>
  </si>
  <si>
    <t>Evaluator 6</t>
  </si>
  <si>
    <t>Evaluator 5</t>
  </si>
  <si>
    <t>Evaluator 4</t>
  </si>
  <si>
    <t>Evaluator 3</t>
  </si>
  <si>
    <t>Evaluator 2</t>
  </si>
  <si>
    <t>Evaluator 1</t>
  </si>
  <si>
    <t>RESPONDENT EVALUATION MATRIX</t>
  </si>
  <si>
    <t>Evaluator Name:</t>
  </si>
  <si>
    <t>Name</t>
  </si>
  <si>
    <t xml:space="preserve">Criteria 1 </t>
  </si>
  <si>
    <t>Reputation of the vendor and of the vendor’s goods or services</t>
  </si>
  <si>
    <t>Extent to which the goods or services meet UHS’ needs</t>
  </si>
  <si>
    <t>The vendor’s past performance with UHS</t>
  </si>
  <si>
    <t>Impact on the ability of UHS to comply with laws and rules relating procurement of goods and services from persons with disabilities for purchases with state funds</t>
  </si>
  <si>
    <t>Total long-term cost to UHS of acquiring vendor’s goods and services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</si>
  <si>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</si>
  <si>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</si>
  <si>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</si>
  <si>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</si>
  <si>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</si>
  <si>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</si>
  <si>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</si>
  <si>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</si>
  <si>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</si>
  <si>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</si>
  <si>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</si>
  <si>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</si>
  <si>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</si>
  <si>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</si>
  <si>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List purchase price
**Do not evaluate cost.  Evaluator 6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</si>
</sst>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0">
    <xf numFmtId="0" fontId="0" fillId="0" borderId="0"/>
    <xf numFmtId="44" fontId="20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20" fillId="4" borderId="7" applyNumberFormat="0" applyFont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21" fillId="4" borderId="7" applyNumberFormat="0" applyFont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16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8" applyNumberFormat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8" applyNumberFormat="0" applyAlignment="0" applyProtection="0"/>
    <xf numFmtId="0" fontId="33" fillId="0" borderId="13" applyNumberFormat="0" applyFill="0" applyAlignment="0" applyProtection="0"/>
    <xf numFmtId="0" fontId="34" fillId="25" borderId="0" applyNumberFormat="0" applyBorder="0" applyAlignment="0" applyProtection="0"/>
    <xf numFmtId="0" fontId="35" fillId="23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4" borderId="7" applyNumberFormat="0" applyFont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9" fillId="0" borderId="0" xfId="0" applyFont="1"/>
    <xf numFmtId="0" fontId="19" fillId="0" borderId="0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4" fontId="19" fillId="0" borderId="5" xfId="0" applyNumberFormat="1" applyFont="1" applyBorder="1"/>
    <xf numFmtId="0" fontId="19" fillId="3" borderId="6" xfId="0" applyFont="1" applyFill="1" applyBorder="1" applyAlignment="1">
      <alignment horizontal="center"/>
    </xf>
    <xf numFmtId="4" fontId="19" fillId="0" borderId="17" xfId="0" applyNumberFormat="1" applyFont="1" applyBorder="1"/>
    <xf numFmtId="0" fontId="18" fillId="3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0" xfId="0" applyFont="1" applyFill="1"/>
    <xf numFmtId="4" fontId="19" fillId="0" borderId="5" xfId="0" applyNumberFormat="1" applyFont="1" applyFill="1" applyBorder="1"/>
    <xf numFmtId="0" fontId="18" fillId="0" borderId="0" xfId="0" applyFont="1" applyBorder="1" applyAlignment="1"/>
    <xf numFmtId="0" fontId="0" fillId="0" borderId="0" xfId="0" applyBorder="1"/>
    <xf numFmtId="0" fontId="40" fillId="0" borderId="16" xfId="108" applyFont="1" applyBorder="1" applyAlignment="1">
      <alignment horizontal="center"/>
    </xf>
    <xf numFmtId="0" fontId="41" fillId="3" borderId="16" xfId="108" applyFont="1" applyFill="1" applyBorder="1" applyAlignment="1">
      <alignment horizontal="center"/>
    </xf>
    <xf numFmtId="0" fontId="42" fillId="0" borderId="0" xfId="0" applyFont="1"/>
    <xf numFmtId="0" fontId="42" fillId="3" borderId="0" xfId="0" applyFont="1" applyFill="1"/>
    <xf numFmtId="0" fontId="18" fillId="0" borderId="0" xfId="0" applyFont="1"/>
    <xf numFmtId="0" fontId="20" fillId="0" borderId="0" xfId="0" applyFont="1"/>
    <xf numFmtId="0" fontId="18" fillId="0" borderId="0" xfId="0" applyFont="1" applyAlignment="1"/>
    <xf numFmtId="0" fontId="43" fillId="0" borderId="0" xfId="0" applyFont="1"/>
    <xf numFmtId="0" fontId="44" fillId="0" borderId="0" xfId="0" applyFont="1" applyBorder="1" applyAlignment="1">
      <alignment horizontal="center"/>
    </xf>
    <xf numFmtId="0" fontId="45" fillId="0" borderId="0" xfId="109" applyFont="1"/>
    <xf numFmtId="0" fontId="41" fillId="3" borderId="28" xfId="109" applyFont="1" applyFill="1" applyBorder="1" applyAlignment="1">
      <alignment horizontal="center" vertical="center"/>
    </xf>
    <xf numFmtId="0" fontId="41" fillId="0" borderId="0" xfId="109" applyFont="1" applyAlignment="1">
      <alignment horizontal="center"/>
    </xf>
    <xf numFmtId="0" fontId="40" fillId="27" borderId="29" xfId="109" applyFont="1" applyFill="1" applyBorder="1" applyAlignment="1">
      <alignment horizontal="center"/>
    </xf>
    <xf numFmtId="0" fontId="40" fillId="0" borderId="30" xfId="109" applyFont="1" applyFill="1" applyBorder="1" applyAlignment="1">
      <alignment horizontal="center"/>
    </xf>
    <xf numFmtId="0" fontId="40" fillId="28" borderId="31" xfId="109" applyFont="1" applyFill="1" applyBorder="1" applyAlignment="1">
      <alignment horizontal="center"/>
    </xf>
    <xf numFmtId="0" fontId="41" fillId="27" borderId="29" xfId="109" applyFont="1" applyFill="1" applyBorder="1" applyAlignment="1">
      <alignment horizontal="center"/>
    </xf>
    <xf numFmtId="0" fontId="41" fillId="0" borderId="30" xfId="109" applyFont="1" applyFill="1" applyBorder="1" applyAlignment="1">
      <alignment horizontal="center"/>
    </xf>
    <xf numFmtId="0" fontId="41" fillId="28" borderId="31" xfId="109" applyFont="1" applyFill="1" applyBorder="1" applyAlignment="1">
      <alignment horizontal="center"/>
    </xf>
    <xf numFmtId="0" fontId="45" fillId="0" borderId="32" xfId="109" applyFont="1" applyBorder="1" applyAlignment="1">
      <alignment horizontal="center"/>
    </xf>
    <xf numFmtId="0" fontId="20" fillId="0" borderId="33" xfId="88" applyFont="1" applyFill="1" applyBorder="1" applyAlignment="1">
      <alignment horizontal="center"/>
    </xf>
    <xf numFmtId="0" fontId="42" fillId="27" borderId="34" xfId="109" applyFont="1" applyFill="1" applyBorder="1" applyAlignment="1">
      <alignment horizontal="center"/>
    </xf>
    <xf numFmtId="0" fontId="42" fillId="0" borderId="35" xfId="109" applyFont="1" applyFill="1" applyBorder="1" applyAlignment="1">
      <alignment horizontal="center"/>
    </xf>
    <xf numFmtId="0" fontId="42" fillId="28" borderId="6" xfId="109" applyFont="1" applyFill="1" applyBorder="1" applyAlignment="1">
      <alignment horizontal="center"/>
    </xf>
    <xf numFmtId="0" fontId="45" fillId="27" borderId="34" xfId="109" applyFont="1" applyFill="1" applyBorder="1" applyAlignment="1">
      <alignment horizontal="center"/>
    </xf>
    <xf numFmtId="0" fontId="45" fillId="0" borderId="35" xfId="109" applyFont="1" applyFill="1" applyBorder="1" applyAlignment="1">
      <alignment horizontal="center"/>
    </xf>
    <xf numFmtId="0" fontId="45" fillId="28" borderId="6" xfId="109" applyFont="1" applyFill="1" applyBorder="1" applyAlignment="1">
      <alignment horizontal="center"/>
    </xf>
    <xf numFmtId="0" fontId="45" fillId="3" borderId="32" xfId="109" applyFont="1" applyFill="1" applyBorder="1" applyAlignment="1">
      <alignment horizontal="center"/>
    </xf>
    <xf numFmtId="0" fontId="20" fillId="0" borderId="0" xfId="88" applyFont="1" applyFill="1" applyBorder="1" applyAlignment="1">
      <alignment horizontal="center"/>
    </xf>
    <xf numFmtId="0" fontId="42" fillId="0" borderId="0" xfId="109" applyFont="1" applyFill="1" applyBorder="1" applyAlignment="1">
      <alignment horizontal="center"/>
    </xf>
    <xf numFmtId="0" fontId="45" fillId="0" borderId="0" xfId="109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41" fillId="0" borderId="16" xfId="108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43" fillId="26" borderId="0" xfId="0" applyFont="1" applyFill="1" applyBorder="1" applyAlignment="1">
      <alignment horizontal="center"/>
    </xf>
    <xf numFmtId="0" fontId="44" fillId="0" borderId="0" xfId="109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46" fillId="0" borderId="23" xfId="109" applyFont="1" applyFill="1" applyBorder="1" applyAlignment="1">
      <alignment horizontal="left" vertical="center" wrapText="1"/>
    </xf>
    <xf numFmtId="0" fontId="46" fillId="0" borderId="24" xfId="109" applyFont="1" applyFill="1" applyBorder="1" applyAlignment="1">
      <alignment horizontal="left" vertical="center" wrapText="1"/>
    </xf>
    <xf numFmtId="0" fontId="46" fillId="0" borderId="19" xfId="109" applyFont="1" applyFill="1" applyBorder="1" applyAlignment="1">
      <alignment horizontal="left" vertical="center" wrapText="1"/>
    </xf>
    <xf numFmtId="0" fontId="40" fillId="0" borderId="23" xfId="109" applyFont="1" applyFill="1" applyBorder="1" applyAlignment="1">
      <alignment horizontal="left" vertical="center" wrapText="1"/>
    </xf>
    <xf numFmtId="0" fontId="40" fillId="0" borderId="24" xfId="109" applyFont="1" applyFill="1" applyBorder="1" applyAlignment="1">
      <alignment horizontal="left" vertical="center" wrapText="1"/>
    </xf>
    <xf numFmtId="0" fontId="40" fillId="0" borderId="19" xfId="109" applyFont="1" applyFill="1" applyBorder="1" applyAlignment="1">
      <alignment horizontal="left" vertical="center" wrapText="1"/>
    </xf>
    <xf numFmtId="0" fontId="40" fillId="0" borderId="23" xfId="109" applyFont="1" applyFill="1" applyBorder="1" applyAlignment="1">
      <alignment horizontal="center" vertical="center" wrapText="1"/>
    </xf>
    <xf numFmtId="0" fontId="40" fillId="0" borderId="24" xfId="109" applyFont="1" applyFill="1" applyBorder="1" applyAlignment="1">
      <alignment horizontal="center" vertical="center" wrapText="1"/>
    </xf>
    <xf numFmtId="0" fontId="40" fillId="0" borderId="19" xfId="109" applyFont="1" applyFill="1" applyBorder="1" applyAlignment="1">
      <alignment horizontal="center" vertical="center" wrapText="1"/>
    </xf>
    <xf numFmtId="0" fontId="40" fillId="0" borderId="25" xfId="109" applyFont="1" applyFill="1" applyBorder="1" applyAlignment="1">
      <alignment horizontal="center" vertical="center" wrapText="1"/>
    </xf>
    <xf numFmtId="0" fontId="40" fillId="0" borderId="26" xfId="109" applyFont="1" applyFill="1" applyBorder="1" applyAlignment="1">
      <alignment horizontal="center" vertical="center" wrapText="1"/>
    </xf>
    <xf numFmtId="0" fontId="40" fillId="0" borderId="27" xfId="109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47" fillId="0" borderId="0" xfId="0" applyFont="1" applyAlignment="1">
      <alignment horizontal="center" vertical="top" wrapText="1"/>
    </xf>
    <xf numFmtId="0" fontId="47" fillId="0" borderId="36" xfId="0" applyFont="1" applyBorder="1" applyAlignment="1">
      <alignment horizontal="center" vertical="top" wrapText="1"/>
    </xf>
    <xf numFmtId="0" fontId="47" fillId="2" borderId="37" xfId="0" applyFont="1" applyFill="1" applyBorder="1" applyAlignment="1">
      <alignment horizontal="center"/>
    </xf>
    <xf numFmtId="0" fontId="47" fillId="2" borderId="38" xfId="0" applyFont="1" applyFill="1" applyBorder="1" applyAlignment="1">
      <alignment horizontal="center"/>
    </xf>
    <xf numFmtId="0" fontId="47" fillId="2" borderId="39" xfId="0" applyFont="1" applyFill="1" applyBorder="1" applyAlignment="1">
      <alignment horizontal="center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</cellXfs>
  <cellStyles count="11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Henry%20Anderson_Evaluation%20Matrix%20RFP730-17044%20Ansul%20Systems%20Serv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7044%20Ansul%20Systems%20Services_Scot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7044%20Ansul%20Systems%20Services_Pri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7044%20Ansul%20Systems%20Services_Hanle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Evaluation%20Matrix%20RFP730-17044%20Ansul%20Systems%20Services_Enoch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Copy%20of%20Evaluation%20Matrix%20RFP730-17044%20Ansul%20Systems%20Services_Bogn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jamil/AppData/Local/Microsoft/Windows/Temporary%20Internet%20Files/Content.Outlook/B79E0O1D/030917Evaluation%20Matrix%20RFP730-17044%20Ansul%20Systems%20Services_Wheel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RFP730-17044%20Ansul%20Systems%20Services/Evaluations/Evaluation%20Matrix%20RFP730-17044%20Ansul%20Systems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8">
          <cell r="E8">
            <v>0</v>
          </cell>
          <cell r="H8">
            <v>8</v>
          </cell>
          <cell r="K8">
            <v>8.8000000000000007</v>
          </cell>
          <cell r="N8">
            <v>18</v>
          </cell>
          <cell r="Q8">
            <v>6.8</v>
          </cell>
          <cell r="T8">
            <v>17.600000000000001</v>
          </cell>
        </row>
        <row r="9">
          <cell r="E9">
            <v>0</v>
          </cell>
          <cell r="H9">
            <v>6.8</v>
          </cell>
          <cell r="K9">
            <v>8</v>
          </cell>
          <cell r="N9">
            <v>16.8</v>
          </cell>
          <cell r="Q9">
            <v>6.8</v>
          </cell>
          <cell r="T9">
            <v>13.6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8">
          <cell r="E8">
            <v>0</v>
          </cell>
          <cell r="H8">
            <v>10</v>
          </cell>
          <cell r="K8">
            <v>10</v>
          </cell>
          <cell r="N8">
            <v>16</v>
          </cell>
          <cell r="Q8">
            <v>10</v>
          </cell>
          <cell r="T8">
            <v>16</v>
          </cell>
        </row>
        <row r="9">
          <cell r="E9">
            <v>0</v>
          </cell>
          <cell r="H9">
            <v>10</v>
          </cell>
          <cell r="K9">
            <v>10</v>
          </cell>
          <cell r="N9">
            <v>18</v>
          </cell>
          <cell r="Q9">
            <v>10</v>
          </cell>
          <cell r="T9">
            <v>18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 refreshError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 refreshError="1">
        <row r="3">
          <cell r="C3" t="str">
            <v>John Price</v>
          </cell>
        </row>
        <row r="8">
          <cell r="E8">
            <v>0</v>
          </cell>
          <cell r="H8">
            <v>8</v>
          </cell>
          <cell r="K8">
            <v>6</v>
          </cell>
          <cell r="N8">
            <v>16</v>
          </cell>
          <cell r="Q8">
            <v>8</v>
          </cell>
          <cell r="T8">
            <v>16</v>
          </cell>
        </row>
        <row r="9">
          <cell r="E9">
            <v>0</v>
          </cell>
          <cell r="H9">
            <v>6</v>
          </cell>
          <cell r="K9">
            <v>8</v>
          </cell>
          <cell r="N9">
            <v>12</v>
          </cell>
          <cell r="Q9">
            <v>8</v>
          </cell>
          <cell r="T9">
            <v>16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3">
          <cell r="C3" t="str">
            <v>Greg Hanley</v>
          </cell>
        </row>
        <row r="8">
          <cell r="E8">
            <v>0</v>
          </cell>
          <cell r="H8">
            <v>8</v>
          </cell>
          <cell r="K8">
            <v>8</v>
          </cell>
          <cell r="N8">
            <v>16</v>
          </cell>
          <cell r="Q8">
            <v>8</v>
          </cell>
          <cell r="T8">
            <v>16</v>
          </cell>
        </row>
        <row r="9">
          <cell r="E9">
            <v>0</v>
          </cell>
          <cell r="H9">
            <v>8</v>
          </cell>
          <cell r="K9">
            <v>6</v>
          </cell>
          <cell r="N9">
            <v>12</v>
          </cell>
          <cell r="Q9">
            <v>8</v>
          </cell>
          <cell r="T9">
            <v>12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3">
          <cell r="C3" t="str">
            <v>Jack Enochs</v>
          </cell>
        </row>
        <row r="8">
          <cell r="E8">
            <v>0</v>
          </cell>
          <cell r="H8">
            <v>10</v>
          </cell>
          <cell r="K8">
            <v>10</v>
          </cell>
          <cell r="N8">
            <v>18</v>
          </cell>
          <cell r="Q8">
            <v>10</v>
          </cell>
          <cell r="T8">
            <v>18</v>
          </cell>
        </row>
        <row r="9">
          <cell r="E9">
            <v>0</v>
          </cell>
          <cell r="H9">
            <v>9</v>
          </cell>
          <cell r="K9">
            <v>9</v>
          </cell>
          <cell r="N9">
            <v>16</v>
          </cell>
          <cell r="Q9">
            <v>10</v>
          </cell>
          <cell r="T9">
            <v>16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3">
          <cell r="C3" t="str">
            <v>Jerry Bogna</v>
          </cell>
        </row>
        <row r="8">
          <cell r="E8">
            <v>24</v>
          </cell>
          <cell r="H8">
            <v>9</v>
          </cell>
          <cell r="K8">
            <v>8</v>
          </cell>
          <cell r="N8">
            <v>18</v>
          </cell>
          <cell r="Q8">
            <v>8</v>
          </cell>
          <cell r="T8">
            <v>16</v>
          </cell>
        </row>
        <row r="9">
          <cell r="E9">
            <v>25.5</v>
          </cell>
          <cell r="H9">
            <v>4</v>
          </cell>
          <cell r="K9">
            <v>8</v>
          </cell>
          <cell r="N9">
            <v>8</v>
          </cell>
          <cell r="Q9">
            <v>8</v>
          </cell>
          <cell r="T9">
            <v>16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>
        <row r="3">
          <cell r="C3" t="str">
            <v>Mike Wheeler</v>
          </cell>
        </row>
        <row r="8">
          <cell r="E8">
            <v>0</v>
          </cell>
          <cell r="H8">
            <v>8.6</v>
          </cell>
          <cell r="K8">
            <v>8.6</v>
          </cell>
          <cell r="N8">
            <v>17.2</v>
          </cell>
          <cell r="Q8">
            <v>8.6</v>
          </cell>
          <cell r="T8">
            <v>17.2</v>
          </cell>
        </row>
        <row r="9">
          <cell r="E9">
            <v>0</v>
          </cell>
          <cell r="H9">
            <v>8.6</v>
          </cell>
          <cell r="K9">
            <v>8.6</v>
          </cell>
          <cell r="N9">
            <v>15.2</v>
          </cell>
          <cell r="Q9">
            <v>8.6</v>
          </cell>
          <cell r="T9">
            <v>16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RFP730-17044 Ansul Systems Services</v>
          </cell>
        </row>
      </sheetData>
      <sheetData sheetId="1">
        <row r="4">
          <cell r="A4" t="str">
            <v>Industrial Fire Equipment and Service</v>
          </cell>
        </row>
        <row r="5">
          <cell r="A5" t="str">
            <v>Tyco Simplex Grinnell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K13" sqref="K13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27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'[1]RFP Submittal'!A4</f>
        <v>Industrial Fire Equipment and Service</v>
      </c>
      <c r="B4" s="52"/>
      <c r="C4" s="52"/>
      <c r="D4" s="52"/>
      <c r="E4" s="22">
        <f>[1]Evaluation!E8</f>
        <v>0</v>
      </c>
      <c r="F4" s="22">
        <f>[1]Evaluation!H8</f>
        <v>8</v>
      </c>
      <c r="G4" s="22">
        <f>[1]Evaluation!K8</f>
        <v>8.8000000000000007</v>
      </c>
      <c r="H4" s="22">
        <f>[1]Evaluation!N8</f>
        <v>18</v>
      </c>
      <c r="I4" s="22">
        <f>[1]Evaluation!Q8</f>
        <v>6.8</v>
      </c>
      <c r="J4" s="22">
        <f>[1]Evaluation!T8</f>
        <v>17.600000000000001</v>
      </c>
      <c r="K4" s="23">
        <f>SUM(E4:J4)</f>
        <v>59.199999999999996</v>
      </c>
    </row>
    <row r="5" spans="1:11" x14ac:dyDescent="0.2">
      <c r="A5" s="52" t="str">
        <f>'[1]RFP Submittal'!A5</f>
        <v>Tyco Simplex Grinnell</v>
      </c>
      <c r="B5" s="52"/>
      <c r="C5" s="52"/>
      <c r="D5" s="52"/>
      <c r="E5" s="22">
        <f>[1]Evaluation!E9</f>
        <v>0</v>
      </c>
      <c r="F5" s="22">
        <f>[1]Evaluation!H9</f>
        <v>6.8</v>
      </c>
      <c r="G5" s="22">
        <f>[1]Evaluation!K9</f>
        <v>8</v>
      </c>
      <c r="H5" s="22">
        <f>[1]Evaluation!N9</f>
        <v>16.8</v>
      </c>
      <c r="I5" s="22">
        <f>[1]Evaluation!Q9</f>
        <v>6.8</v>
      </c>
      <c r="J5" s="22">
        <f>[1]Evaluation!T9</f>
        <v>13.6</v>
      </c>
      <c r="K5" s="23">
        <f>SUM(E5:J5)</f>
        <v>52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6"/>
  <sheetViews>
    <sheetView tabSelected="1" workbookViewId="0">
      <selection activeCell="B4" sqref="B4"/>
    </sheetView>
  </sheetViews>
  <sheetFormatPr defaultRowHeight="15" x14ac:dyDescent="0.2"/>
  <cols>
    <col min="1" max="1" width="42.5703125" style="1" customWidth="1"/>
    <col min="2" max="2" width="9.28515625" style="1" customWidth="1"/>
    <col min="3" max="8" width="7.5703125" style="1" customWidth="1"/>
    <col min="9" max="11" width="14" style="1" customWidth="1"/>
    <col min="12" max="12" width="10.42578125" style="1" bestFit="1" customWidth="1"/>
    <col min="13" max="13" width="7.5703125" style="1" customWidth="1"/>
    <col min="14" max="14" width="10.42578125" style="1" bestFit="1" customWidth="1"/>
    <col min="15" max="16" width="14.85546875" style="1" customWidth="1"/>
    <col min="17" max="16384" width="9.140625" style="1"/>
  </cols>
  <sheetData>
    <row r="1" spans="1:14" ht="15.75" x14ac:dyDescent="0.2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26.25" customHeight="1" x14ac:dyDescent="0.2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5.75" thickBot="1" x14ac:dyDescent="0.25">
      <c r="I3" s="2"/>
      <c r="J3" s="2"/>
      <c r="K3" s="2"/>
      <c r="L3" s="2"/>
      <c r="M3" s="2"/>
      <c r="N3" s="2"/>
    </row>
    <row r="4" spans="1:14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4" t="str">
        <f>Technical!H4</f>
        <v>Evaluator 7</v>
      </c>
      <c r="I4" s="13" t="s">
        <v>13</v>
      </c>
      <c r="J4" s="14" t="s">
        <v>12</v>
      </c>
      <c r="K4" s="15" t="s">
        <v>14</v>
      </c>
      <c r="L4" s="12" t="s">
        <v>2</v>
      </c>
    </row>
    <row r="5" spans="1:14" ht="16.5" customHeight="1" x14ac:dyDescent="0.2">
      <c r="A5" s="8" t="str">
        <f>'Non-Technical'!A5</f>
        <v>Industrial Fire Equipment and Service</v>
      </c>
      <c r="B5" s="9">
        <f>Technical!B5</f>
        <v>59.199999999999996</v>
      </c>
      <c r="C5" s="9">
        <f>Technical!C5</f>
        <v>62</v>
      </c>
      <c r="D5" s="9">
        <f>Technical!D5</f>
        <v>54</v>
      </c>
      <c r="E5" s="9">
        <f>Technical!E5</f>
        <v>56</v>
      </c>
      <c r="F5" s="9">
        <f>Technical!F5</f>
        <v>66</v>
      </c>
      <c r="G5" s="9">
        <f>Technical!G5</f>
        <v>59</v>
      </c>
      <c r="H5" s="9">
        <f>Technical!H5</f>
        <v>60.2</v>
      </c>
      <c r="I5" s="9">
        <f>AVERAGE(B5:H5)</f>
        <v>59.48571428571428</v>
      </c>
      <c r="J5" s="11">
        <f>'Non-Technical'!C5</f>
        <v>24</v>
      </c>
      <c r="K5" s="11">
        <f>I5+J5</f>
        <v>83.48571428571428</v>
      </c>
      <c r="L5" s="10">
        <f>RANK(K5,$K$5:$K$6,0)</f>
        <v>1</v>
      </c>
    </row>
    <row r="6" spans="1:14" ht="16.5" customHeight="1" x14ac:dyDescent="0.2">
      <c r="A6" s="8" t="str">
        <f>'Non-Technical'!A6</f>
        <v>Tyco Simplex Grinnell</v>
      </c>
      <c r="B6" s="9">
        <f>Technical!B6</f>
        <v>52</v>
      </c>
      <c r="C6" s="9">
        <f>Technical!C6</f>
        <v>66</v>
      </c>
      <c r="D6" s="9">
        <f>Technical!D6</f>
        <v>50</v>
      </c>
      <c r="E6" s="9">
        <f>Technical!E6</f>
        <v>46</v>
      </c>
      <c r="F6" s="9">
        <f>Technical!F6</f>
        <v>60</v>
      </c>
      <c r="G6" s="9">
        <f>Technical!G6</f>
        <v>44</v>
      </c>
      <c r="H6" s="9">
        <f>Technical!H6</f>
        <v>57</v>
      </c>
      <c r="I6" s="9">
        <f>AVERAGE(B6:H6)</f>
        <v>53.571428571428569</v>
      </c>
      <c r="J6" s="11">
        <f>'Non-Technical'!C6</f>
        <v>25.5</v>
      </c>
      <c r="K6" s="11">
        <f t="shared" ref="K6" si="0">I6+J6</f>
        <v>79.071428571428569</v>
      </c>
      <c r="L6" s="10">
        <f>RANK(K6,$K$5:$K$6,0)</f>
        <v>2</v>
      </c>
    </row>
  </sheetData>
  <mergeCells count="2">
    <mergeCell ref="A1:N1"/>
    <mergeCell ref="A2:N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opLeftCell="A13" workbookViewId="0">
      <selection activeCell="F14" sqref="F14"/>
    </sheetView>
  </sheetViews>
  <sheetFormatPr defaultRowHeight="12.75" x14ac:dyDescent="0.2"/>
  <cols>
    <col min="1" max="1" width="2" customWidth="1"/>
    <col min="2" max="2" width="37.14062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" customWidth="1"/>
    <col min="10" max="10" width="11.5703125" customWidth="1"/>
    <col min="11" max="11" width="9" customWidth="1"/>
    <col min="12" max="13" width="10" customWidth="1"/>
    <col min="14" max="20" width="10.28515625" customWidth="1"/>
  </cols>
  <sheetData>
    <row r="1" spans="2:22" ht="15.75" x14ac:dyDescent="0.25">
      <c r="B1" s="55" t="s">
        <v>28</v>
      </c>
      <c r="C1" s="55"/>
      <c r="D1" s="55"/>
      <c r="E1" s="26" t="str">
        <f>[8]Cover!A6</f>
        <v>RFP730-17044 Ansul Systems Services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2:22" ht="15.75" customHeight="1" x14ac:dyDescent="0.25">
      <c r="C2" s="26"/>
      <c r="D2" s="26"/>
      <c r="E2" s="26"/>
      <c r="F2" s="26"/>
      <c r="G2" s="26"/>
    </row>
    <row r="3" spans="2:22" ht="15" customHeight="1" x14ac:dyDescent="0.2">
      <c r="B3" s="27" t="s">
        <v>29</v>
      </c>
      <c r="C3" s="56" t="s">
        <v>30</v>
      </c>
      <c r="D3" s="56"/>
      <c r="E3" s="56"/>
      <c r="F3" s="56"/>
    </row>
    <row r="4" spans="2:22" ht="28.5" customHeight="1" thickBot="1" x14ac:dyDescent="0.3">
      <c r="C4" s="57" t="s">
        <v>4</v>
      </c>
      <c r="D4" s="57"/>
      <c r="E4" s="57"/>
      <c r="F4" s="57" t="s">
        <v>5</v>
      </c>
      <c r="G4" s="57"/>
      <c r="H4" s="57"/>
      <c r="I4" s="57" t="s">
        <v>6</v>
      </c>
      <c r="J4" s="57"/>
      <c r="K4" s="57"/>
      <c r="L4" s="57" t="s">
        <v>9</v>
      </c>
      <c r="M4" s="57"/>
      <c r="N4" s="57"/>
      <c r="O4" s="57" t="s">
        <v>10</v>
      </c>
      <c r="P4" s="57"/>
      <c r="Q4" s="57"/>
      <c r="R4" s="57" t="s">
        <v>16</v>
      </c>
      <c r="S4" s="57"/>
      <c r="T4" s="57"/>
    </row>
    <row r="5" spans="2:22" ht="16.5" hidden="1" thickBot="1" x14ac:dyDescent="0.3">
      <c r="B5" s="1"/>
      <c r="C5" s="58" t="s">
        <v>31</v>
      </c>
      <c r="D5" s="58"/>
      <c r="E5" s="58"/>
      <c r="F5" s="58" t="s">
        <v>5</v>
      </c>
      <c r="G5" s="58"/>
      <c r="H5" s="5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2:22" ht="187.5" customHeight="1" x14ac:dyDescent="0.2">
      <c r="B6" s="29"/>
      <c r="C6" s="59" t="s">
        <v>51</v>
      </c>
      <c r="D6" s="60"/>
      <c r="E6" s="61"/>
      <c r="F6" s="62" t="s">
        <v>32</v>
      </c>
      <c r="G6" s="63"/>
      <c r="H6" s="64"/>
      <c r="I6" s="65" t="s">
        <v>33</v>
      </c>
      <c r="J6" s="66"/>
      <c r="K6" s="67"/>
      <c r="L6" s="68" t="s">
        <v>34</v>
      </c>
      <c r="M6" s="69"/>
      <c r="N6" s="70"/>
      <c r="O6" s="68" t="s">
        <v>35</v>
      </c>
      <c r="P6" s="69"/>
      <c r="Q6" s="70"/>
      <c r="R6" s="68" t="s">
        <v>36</v>
      </c>
      <c r="S6" s="69"/>
      <c r="T6" s="70"/>
      <c r="U6" s="30" t="s">
        <v>37</v>
      </c>
    </row>
    <row r="7" spans="2:22" x14ac:dyDescent="0.2">
      <c r="B7" s="31" t="s">
        <v>3</v>
      </c>
      <c r="C7" s="32" t="s">
        <v>38</v>
      </c>
      <c r="D7" s="33" t="s">
        <v>39</v>
      </c>
      <c r="E7" s="34" t="s">
        <v>40</v>
      </c>
      <c r="F7" s="35" t="s">
        <v>38</v>
      </c>
      <c r="G7" s="36" t="s">
        <v>39</v>
      </c>
      <c r="H7" s="37" t="s">
        <v>40</v>
      </c>
      <c r="I7" s="32" t="s">
        <v>38</v>
      </c>
      <c r="J7" s="33" t="s">
        <v>39</v>
      </c>
      <c r="K7" s="34" t="s">
        <v>40</v>
      </c>
      <c r="L7" s="32" t="s">
        <v>38</v>
      </c>
      <c r="M7" s="33" t="s">
        <v>39</v>
      </c>
      <c r="N7" s="34" t="s">
        <v>40</v>
      </c>
      <c r="O7" s="32" t="s">
        <v>38</v>
      </c>
      <c r="P7" s="33" t="s">
        <v>39</v>
      </c>
      <c r="Q7" s="34" t="s">
        <v>40</v>
      </c>
      <c r="R7" s="32" t="s">
        <v>38</v>
      </c>
      <c r="S7" s="33" t="s">
        <v>39</v>
      </c>
      <c r="T7" s="34" t="s">
        <v>40</v>
      </c>
      <c r="U7" s="38"/>
    </row>
    <row r="8" spans="2:22" x14ac:dyDescent="0.2">
      <c r="B8" s="39" t="str">
        <f>'[8]RFP Submittal'!A4</f>
        <v>Industrial Fire Equipment and Service</v>
      </c>
      <c r="C8" s="40"/>
      <c r="D8" s="41">
        <v>6</v>
      </c>
      <c r="E8" s="42">
        <f>C8*D8</f>
        <v>0</v>
      </c>
      <c r="F8" s="43"/>
      <c r="G8" s="44">
        <v>2</v>
      </c>
      <c r="H8" s="45">
        <f>F8*G8</f>
        <v>0</v>
      </c>
      <c r="I8" s="40"/>
      <c r="J8" s="41">
        <v>2</v>
      </c>
      <c r="K8" s="42">
        <f>I8*J8</f>
        <v>0</v>
      </c>
      <c r="L8" s="40"/>
      <c r="M8" s="41">
        <v>4</v>
      </c>
      <c r="N8" s="42">
        <f>L8*M8</f>
        <v>0</v>
      </c>
      <c r="O8" s="40"/>
      <c r="P8" s="41">
        <v>2</v>
      </c>
      <c r="Q8" s="42">
        <f>O8*P8</f>
        <v>0</v>
      </c>
      <c r="R8" s="40"/>
      <c r="S8" s="41">
        <v>4</v>
      </c>
      <c r="T8" s="42">
        <f>R8*S8</f>
        <v>0</v>
      </c>
      <c r="U8" s="46">
        <f>H8+E8+K8+N8+Q8+T8</f>
        <v>0</v>
      </c>
    </row>
    <row r="9" spans="2:22" x14ac:dyDescent="0.2">
      <c r="B9" s="39" t="str">
        <f>'[8]RFP Submittal'!A5</f>
        <v>Tyco Simplex Grinnell</v>
      </c>
      <c r="C9" s="40"/>
      <c r="D9" s="41">
        <v>6</v>
      </c>
      <c r="E9" s="42">
        <f t="shared" ref="E9" si="0">C9*D9</f>
        <v>0</v>
      </c>
      <c r="F9" s="43"/>
      <c r="G9" s="44">
        <v>2</v>
      </c>
      <c r="H9" s="45">
        <f>F9*G9</f>
        <v>0</v>
      </c>
      <c r="I9" s="40"/>
      <c r="J9" s="41">
        <v>2</v>
      </c>
      <c r="K9" s="42">
        <f t="shared" ref="K9" si="1">I9*J9</f>
        <v>0</v>
      </c>
      <c r="L9" s="40"/>
      <c r="M9" s="41">
        <v>4</v>
      </c>
      <c r="N9" s="42">
        <f t="shared" ref="N9" si="2">L9*M9</f>
        <v>0</v>
      </c>
      <c r="O9" s="40"/>
      <c r="P9" s="41">
        <v>2</v>
      </c>
      <c r="Q9" s="42">
        <f t="shared" ref="Q9" si="3">O9*P9</f>
        <v>0</v>
      </c>
      <c r="R9" s="40"/>
      <c r="S9" s="41">
        <v>4</v>
      </c>
      <c r="T9" s="42">
        <f t="shared" ref="T9" si="4">R9*S9</f>
        <v>0</v>
      </c>
      <c r="U9" s="46">
        <f>H9+E9+K9+N9+Q9+T9</f>
        <v>0</v>
      </c>
    </row>
    <row r="10" spans="2:22" x14ac:dyDescent="0.2">
      <c r="B10" s="47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2:22" x14ac:dyDescent="0.2">
      <c r="B11" s="47"/>
      <c r="C11" s="48"/>
      <c r="D11" s="48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2:22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2:22" x14ac:dyDescent="0.2">
      <c r="B13" s="77" t="s">
        <v>41</v>
      </c>
      <c r="C13" s="77"/>
      <c r="D13" s="77"/>
      <c r="E13" s="77"/>
      <c r="F13" s="25"/>
      <c r="G13" s="25" t="s">
        <v>42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2:22" x14ac:dyDescent="0.2">
      <c r="B14" s="77"/>
      <c r="C14" s="77"/>
      <c r="D14" s="77"/>
      <c r="E14" s="77"/>
      <c r="F14" s="25"/>
      <c r="G14" s="25" t="s">
        <v>43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2:22" x14ac:dyDescent="0.2">
      <c r="B15" s="77"/>
      <c r="C15" s="77"/>
      <c r="D15" s="77"/>
      <c r="E15" s="77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2:22" ht="13.5" thickBot="1" x14ac:dyDescent="0.25">
      <c r="B16" s="78"/>
      <c r="C16" s="78"/>
      <c r="D16" s="78"/>
      <c r="E16" s="7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2:21" ht="13.5" thickTop="1" x14ac:dyDescent="0.2">
      <c r="B17" s="79" t="s">
        <v>44</v>
      </c>
      <c r="C17" s="80"/>
      <c r="D17" s="80"/>
      <c r="E17" s="81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2:21" x14ac:dyDescent="0.2">
      <c r="B18" s="82" t="s">
        <v>45</v>
      </c>
      <c r="C18" s="83"/>
      <c r="D18" s="83"/>
      <c r="E18" s="8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2:21" x14ac:dyDescent="0.2">
      <c r="B19" s="71" t="s">
        <v>46</v>
      </c>
      <c r="C19" s="72"/>
      <c r="D19" s="72"/>
      <c r="E19" s="7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 x14ac:dyDescent="0.2">
      <c r="B20" s="71" t="s">
        <v>47</v>
      </c>
      <c r="C20" s="72"/>
      <c r="D20" s="72"/>
      <c r="E20" s="73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2:21" x14ac:dyDescent="0.2">
      <c r="B21" s="71" t="s">
        <v>48</v>
      </c>
      <c r="C21" s="72"/>
      <c r="D21" s="72"/>
      <c r="E21" s="73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2:21" x14ac:dyDescent="0.2">
      <c r="B22" s="71" t="s">
        <v>49</v>
      </c>
      <c r="C22" s="72"/>
      <c r="D22" s="72"/>
      <c r="E22" s="73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2:21" ht="13.5" thickBot="1" x14ac:dyDescent="0.25">
      <c r="B23" s="74" t="s">
        <v>50</v>
      </c>
      <c r="C23" s="75"/>
      <c r="D23" s="75"/>
      <c r="E23" s="7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2:21" ht="13.5" thickTop="1" x14ac:dyDescent="0.2"/>
  </sheetData>
  <mergeCells count="24">
    <mergeCell ref="B22:E22"/>
    <mergeCell ref="B23:E23"/>
    <mergeCell ref="B13:E16"/>
    <mergeCell ref="B17:E17"/>
    <mergeCell ref="B18:E18"/>
    <mergeCell ref="B19:E19"/>
    <mergeCell ref="B20:E20"/>
    <mergeCell ref="B21:E21"/>
    <mergeCell ref="O4:Q4"/>
    <mergeCell ref="R4:T4"/>
    <mergeCell ref="C5:E5"/>
    <mergeCell ref="F5:H5"/>
    <mergeCell ref="C6:E6"/>
    <mergeCell ref="F6:H6"/>
    <mergeCell ref="I6:K6"/>
    <mergeCell ref="L6:N6"/>
    <mergeCell ref="O6:Q6"/>
    <mergeCell ref="R6:T6"/>
    <mergeCell ref="L4:N4"/>
    <mergeCell ref="B1:D1"/>
    <mergeCell ref="C3:F3"/>
    <mergeCell ref="C4:E4"/>
    <mergeCell ref="F4:H4"/>
    <mergeCell ref="I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1" sqref="E1:K1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26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'[2]RFP Submittal'!A4</f>
        <v>Industrial Fire Equipment and Service</v>
      </c>
      <c r="B4" s="52"/>
      <c r="C4" s="52"/>
      <c r="D4" s="52"/>
      <c r="E4" s="22">
        <f>[2]Evaluation!E8</f>
        <v>0</v>
      </c>
      <c r="F4" s="22">
        <f>[2]Evaluation!H8</f>
        <v>10</v>
      </c>
      <c r="G4" s="22">
        <f>[2]Evaluation!K8</f>
        <v>10</v>
      </c>
      <c r="H4" s="22">
        <f>[2]Evaluation!N8</f>
        <v>16</v>
      </c>
      <c r="I4" s="22">
        <f>[2]Evaluation!Q8</f>
        <v>10</v>
      </c>
      <c r="J4" s="22">
        <f>[2]Evaluation!T8</f>
        <v>16</v>
      </c>
      <c r="K4" s="23">
        <f>SUM(E4:J4)</f>
        <v>62</v>
      </c>
    </row>
    <row r="5" spans="1:11" x14ac:dyDescent="0.2">
      <c r="A5" s="52" t="str">
        <f>'[2]RFP Submittal'!A5</f>
        <v>Tyco Simplex Grinnell</v>
      </c>
      <c r="B5" s="52"/>
      <c r="C5" s="52"/>
      <c r="D5" s="52"/>
      <c r="E5" s="22">
        <f>[2]Evaluation!E9</f>
        <v>0</v>
      </c>
      <c r="F5" s="22">
        <f>[2]Evaluation!H9</f>
        <v>10</v>
      </c>
      <c r="G5" s="22">
        <f>[2]Evaluation!K9</f>
        <v>10</v>
      </c>
      <c r="H5" s="22">
        <f>[2]Evaluation!N9</f>
        <v>18</v>
      </c>
      <c r="I5" s="22">
        <f>[2]Evaluation!Q9</f>
        <v>10</v>
      </c>
      <c r="J5" s="22">
        <f>[2]Evaluation!T9</f>
        <v>18</v>
      </c>
      <c r="K5" s="23">
        <f>SUM(E5:J5)</f>
        <v>66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1" sqref="E1:K1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25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'[3]RFP Submittal'!A4</f>
        <v>Industrial Fire Equipment and Service</v>
      </c>
      <c r="B4" s="52"/>
      <c r="C4" s="52"/>
      <c r="D4" s="52"/>
      <c r="E4" s="22">
        <f>[3]Evaluation!E8</f>
        <v>0</v>
      </c>
      <c r="F4" s="22">
        <f>[3]Evaluation!H8</f>
        <v>8</v>
      </c>
      <c r="G4" s="22">
        <f>[3]Evaluation!K8</f>
        <v>6</v>
      </c>
      <c r="H4" s="22">
        <f>[3]Evaluation!N8</f>
        <v>16</v>
      </c>
      <c r="I4" s="22">
        <f>[3]Evaluation!Q8</f>
        <v>8</v>
      </c>
      <c r="J4" s="22">
        <f>[3]Evaluation!T8</f>
        <v>16</v>
      </c>
      <c r="K4" s="23">
        <f>SUM(E4:J4)</f>
        <v>54</v>
      </c>
    </row>
    <row r="5" spans="1:11" x14ac:dyDescent="0.2">
      <c r="A5" s="52" t="str">
        <f>'[3]RFP Submittal'!A5</f>
        <v>Tyco Simplex Grinnell</v>
      </c>
      <c r="B5" s="52"/>
      <c r="C5" s="52"/>
      <c r="D5" s="52"/>
      <c r="E5" s="22">
        <f>[3]Evaluation!E9</f>
        <v>0</v>
      </c>
      <c r="F5" s="22">
        <f>[3]Evaluation!H9</f>
        <v>6</v>
      </c>
      <c r="G5" s="22">
        <f>[3]Evaluation!K9</f>
        <v>8</v>
      </c>
      <c r="H5" s="22">
        <f>[3]Evaluation!N9</f>
        <v>12</v>
      </c>
      <c r="I5" s="22">
        <f>[3]Evaluation!Q9</f>
        <v>8</v>
      </c>
      <c r="J5" s="22">
        <f>[3]Evaluation!T9</f>
        <v>16</v>
      </c>
      <c r="K5" s="23">
        <f>SUM(E5:J5)</f>
        <v>50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25" sqref="G25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24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'[4]RFP Submittal'!A4</f>
        <v>Industrial Fire Equipment and Service</v>
      </c>
      <c r="B4" s="52"/>
      <c r="C4" s="52"/>
      <c r="D4" s="52"/>
      <c r="E4" s="22">
        <f>[4]Evaluation!E8</f>
        <v>0</v>
      </c>
      <c r="F4" s="22">
        <f>[4]Evaluation!H8</f>
        <v>8</v>
      </c>
      <c r="G4" s="22">
        <f>[4]Evaluation!K8</f>
        <v>8</v>
      </c>
      <c r="H4" s="22">
        <f>[4]Evaluation!N8</f>
        <v>16</v>
      </c>
      <c r="I4" s="22">
        <f>[4]Evaluation!Q8</f>
        <v>8</v>
      </c>
      <c r="J4" s="22">
        <f>[4]Evaluation!T8</f>
        <v>16</v>
      </c>
      <c r="K4" s="23">
        <f>SUM(E4:J4)</f>
        <v>56</v>
      </c>
    </row>
    <row r="5" spans="1:11" x14ac:dyDescent="0.2">
      <c r="A5" s="52" t="str">
        <f>'[4]RFP Submittal'!A5</f>
        <v>Tyco Simplex Grinnell</v>
      </c>
      <c r="B5" s="52"/>
      <c r="C5" s="52"/>
      <c r="D5" s="52"/>
      <c r="E5" s="22">
        <f>[4]Evaluation!E9</f>
        <v>0</v>
      </c>
      <c r="F5" s="22">
        <f>[4]Evaluation!H9</f>
        <v>8</v>
      </c>
      <c r="G5" s="22">
        <f>[4]Evaluation!K9</f>
        <v>6</v>
      </c>
      <c r="H5" s="22">
        <f>[4]Evaluation!N9</f>
        <v>12</v>
      </c>
      <c r="I5" s="22">
        <f>[4]Evaluation!Q9</f>
        <v>8</v>
      </c>
      <c r="J5" s="22">
        <f>[4]Evaluation!T9</f>
        <v>12</v>
      </c>
      <c r="K5" s="23">
        <f>SUM(E5:J5)</f>
        <v>46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0" sqref="G10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23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'[5]RFP Submittal'!A4</f>
        <v>Industrial Fire Equipment and Service</v>
      </c>
      <c r="B4" s="52"/>
      <c r="C4" s="52"/>
      <c r="D4" s="52"/>
      <c r="E4" s="22">
        <f>[5]Evaluation!E8</f>
        <v>0</v>
      </c>
      <c r="F4" s="22">
        <f>[5]Evaluation!H8</f>
        <v>10</v>
      </c>
      <c r="G4" s="22">
        <f>[5]Evaluation!K8</f>
        <v>10</v>
      </c>
      <c r="H4" s="22">
        <f>[5]Evaluation!N8</f>
        <v>18</v>
      </c>
      <c r="I4" s="22">
        <f>[5]Evaluation!Q8</f>
        <v>10</v>
      </c>
      <c r="J4" s="22">
        <f>[5]Evaluation!T8</f>
        <v>18</v>
      </c>
      <c r="K4" s="23">
        <f>SUM(E4:J4)</f>
        <v>66</v>
      </c>
    </row>
    <row r="5" spans="1:11" x14ac:dyDescent="0.2">
      <c r="A5" s="52" t="str">
        <f>'[5]RFP Submittal'!A5</f>
        <v>Tyco Simplex Grinnell</v>
      </c>
      <c r="B5" s="52"/>
      <c r="C5" s="52"/>
      <c r="D5" s="52"/>
      <c r="E5" s="22">
        <f>[5]Evaluation!E9</f>
        <v>0</v>
      </c>
      <c r="F5" s="22">
        <f>[5]Evaluation!H9</f>
        <v>9</v>
      </c>
      <c r="G5" s="22">
        <f>[5]Evaluation!K9</f>
        <v>9</v>
      </c>
      <c r="H5" s="22">
        <f>[5]Evaluation!N9</f>
        <v>16</v>
      </c>
      <c r="I5" s="22">
        <f>[5]Evaluation!Q9</f>
        <v>10</v>
      </c>
      <c r="J5" s="22">
        <f>[5]Evaluation!T9</f>
        <v>16</v>
      </c>
      <c r="K5" s="23">
        <f>SUM(E5:J5)</f>
        <v>60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B1" workbookViewId="0">
      <selection activeCell="L16" sqref="L16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22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'[6]RFP Submittal'!A4</f>
        <v>Industrial Fire Equipment and Service</v>
      </c>
      <c r="B4" s="52"/>
      <c r="C4" s="52"/>
      <c r="D4" s="52"/>
      <c r="E4" s="22">
        <f>[6]Evaluation!E8</f>
        <v>24</v>
      </c>
      <c r="F4" s="22">
        <f>[6]Evaluation!H8</f>
        <v>9</v>
      </c>
      <c r="G4" s="22">
        <f>[6]Evaluation!K8</f>
        <v>8</v>
      </c>
      <c r="H4" s="22">
        <f>[6]Evaluation!N8</f>
        <v>18</v>
      </c>
      <c r="I4" s="22">
        <f>[6]Evaluation!Q8</f>
        <v>8</v>
      </c>
      <c r="J4" s="22">
        <f>[6]Evaluation!T8</f>
        <v>16</v>
      </c>
      <c r="K4" s="23">
        <f>SUM(F4:J4)</f>
        <v>59</v>
      </c>
    </row>
    <row r="5" spans="1:11" x14ac:dyDescent="0.2">
      <c r="A5" s="52" t="str">
        <f>'[6]RFP Submittal'!A5</f>
        <v>Tyco Simplex Grinnell</v>
      </c>
      <c r="B5" s="52"/>
      <c r="C5" s="52"/>
      <c r="D5" s="52"/>
      <c r="E5" s="22">
        <f>[6]Evaluation!E9</f>
        <v>25.5</v>
      </c>
      <c r="F5" s="22">
        <f>[6]Evaluation!H9</f>
        <v>4</v>
      </c>
      <c r="G5" s="22">
        <f>[6]Evaluation!K9</f>
        <v>8</v>
      </c>
      <c r="H5" s="22">
        <f>[6]Evaluation!N9</f>
        <v>8</v>
      </c>
      <c r="I5" s="22">
        <f>[6]Evaluation!Q9</f>
        <v>8</v>
      </c>
      <c r="J5" s="22">
        <f>[6]Evaluation!T9</f>
        <v>16</v>
      </c>
      <c r="K5" s="23">
        <f>SUM(F5:J5)</f>
        <v>44</v>
      </c>
    </row>
    <row r="7" spans="1:11" ht="15.75" x14ac:dyDescent="0.25">
      <c r="B7" s="24" t="s">
        <v>17</v>
      </c>
      <c r="D7" t="s">
        <v>18</v>
      </c>
    </row>
    <row r="8" spans="1:11" x14ac:dyDescent="0.2">
      <c r="D8" t="s">
        <v>19</v>
      </c>
    </row>
    <row r="9" spans="1:11" x14ac:dyDescent="0.2">
      <c r="D9" s="25" t="s">
        <v>20</v>
      </c>
    </row>
    <row r="11" spans="1:11" x14ac:dyDescent="0.2">
      <c r="D11" s="25"/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1" sqref="E1:K1"/>
    </sheetView>
  </sheetViews>
  <sheetFormatPr defaultRowHeight="12.75" x14ac:dyDescent="0.2"/>
  <cols>
    <col min="5" max="6" width="9" bestFit="1" customWidth="1"/>
    <col min="7" max="10" width="9" customWidth="1"/>
    <col min="11" max="11" width="6.5703125" bestFit="1" customWidth="1"/>
  </cols>
  <sheetData>
    <row r="1" spans="1:11" ht="15.75" x14ac:dyDescent="0.25">
      <c r="A1" s="18" t="s">
        <v>0</v>
      </c>
      <c r="B1" s="18"/>
      <c r="C1" s="18"/>
      <c r="D1" s="18"/>
      <c r="E1" s="50" t="s">
        <v>21</v>
      </c>
      <c r="F1" s="50"/>
      <c r="G1" s="50"/>
      <c r="H1" s="50"/>
      <c r="I1" s="50"/>
      <c r="J1" s="50"/>
      <c r="K1" s="50"/>
    </row>
    <row r="2" spans="1:11" ht="15.75" x14ac:dyDescent="0.25">
      <c r="A2" s="18"/>
      <c r="B2" s="19"/>
    </row>
    <row r="3" spans="1:11" x14ac:dyDescent="0.2">
      <c r="A3" s="51" t="s">
        <v>3</v>
      </c>
      <c r="B3" s="51"/>
      <c r="C3" s="51"/>
      <c r="D3" s="51"/>
      <c r="E3" s="20" t="s">
        <v>4</v>
      </c>
      <c r="F3" s="20" t="s">
        <v>5</v>
      </c>
      <c r="G3" s="20" t="s">
        <v>6</v>
      </c>
      <c r="H3" s="20" t="s">
        <v>9</v>
      </c>
      <c r="I3" s="20" t="s">
        <v>10</v>
      </c>
      <c r="J3" s="20" t="s">
        <v>16</v>
      </c>
      <c r="K3" s="21" t="s">
        <v>7</v>
      </c>
    </row>
    <row r="4" spans="1:11" x14ac:dyDescent="0.2">
      <c r="A4" s="52" t="str">
        <f>'[7]RFP Submittal'!A4</f>
        <v>Industrial Fire Equipment and Service</v>
      </c>
      <c r="B4" s="52"/>
      <c r="C4" s="52"/>
      <c r="D4" s="52"/>
      <c r="E4" s="22">
        <f>[7]Evaluation!E8</f>
        <v>0</v>
      </c>
      <c r="F4" s="22">
        <f>[7]Evaluation!H8</f>
        <v>8.6</v>
      </c>
      <c r="G4" s="22">
        <f>[7]Evaluation!K8</f>
        <v>8.6</v>
      </c>
      <c r="H4" s="22">
        <f>[7]Evaluation!N8</f>
        <v>17.2</v>
      </c>
      <c r="I4" s="22">
        <f>[7]Evaluation!Q8</f>
        <v>8.6</v>
      </c>
      <c r="J4" s="22">
        <f>[7]Evaluation!T8</f>
        <v>17.2</v>
      </c>
      <c r="K4" s="23">
        <f>SUM(E4:J4)</f>
        <v>60.2</v>
      </c>
    </row>
    <row r="5" spans="1:11" x14ac:dyDescent="0.2">
      <c r="A5" s="52" t="str">
        <f>'[7]RFP Submittal'!A5</f>
        <v>Tyco Simplex Grinnell</v>
      </c>
      <c r="B5" s="52"/>
      <c r="C5" s="52"/>
      <c r="D5" s="52"/>
      <c r="E5" s="22">
        <f>[7]Evaluation!E9</f>
        <v>0</v>
      </c>
      <c r="F5" s="22">
        <f>[7]Evaluation!H9</f>
        <v>8.6</v>
      </c>
      <c r="G5" s="22">
        <f>[7]Evaluation!K9</f>
        <v>8.6</v>
      </c>
      <c r="H5" s="22">
        <f>[7]Evaluation!N9</f>
        <v>15.2</v>
      </c>
      <c r="I5" s="22">
        <f>[7]Evaluation!Q9</f>
        <v>8.6</v>
      </c>
      <c r="J5" s="22">
        <f>[7]Evaluation!T9</f>
        <v>16</v>
      </c>
      <c r="K5" s="23">
        <f>SUM(E5:J5)</f>
        <v>57</v>
      </c>
    </row>
  </sheetData>
  <mergeCells count="4">
    <mergeCell ref="E1:K1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2" workbookViewId="0">
      <selection activeCell="J25" sqref="J25"/>
    </sheetView>
  </sheetViews>
  <sheetFormatPr defaultRowHeight="15" x14ac:dyDescent="0.2"/>
  <cols>
    <col min="1" max="1" width="42.5703125" style="1" customWidth="1"/>
    <col min="2" max="2" width="9.28515625" style="1" customWidth="1"/>
    <col min="3" max="3" width="7.5703125" style="16" customWidth="1"/>
    <col min="4" max="8" width="7.5703125" style="1" customWidth="1"/>
    <col min="9" max="9" width="14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6.25" customHeight="1" x14ac:dyDescent="0.2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'1'!E1</f>
        <v>Evaluator 1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4" t="str">
        <f>'6'!E1</f>
        <v>Evaluator 6</v>
      </c>
      <c r="H4" s="4" t="str">
        <f>'7'!E1</f>
        <v>Evaluator 7</v>
      </c>
      <c r="I4" s="5" t="s">
        <v>11</v>
      </c>
      <c r="J4" s="6" t="s">
        <v>2</v>
      </c>
    </row>
    <row r="5" spans="1:12" ht="16.5" customHeight="1" x14ac:dyDescent="0.2">
      <c r="A5" s="8" t="str">
        <f>'7'!A4</f>
        <v>Industrial Fire Equipment and Service</v>
      </c>
      <c r="B5" s="9">
        <f>SUM('1'!F4:J4)</f>
        <v>59.199999999999996</v>
      </c>
      <c r="C5" s="17">
        <f>SUM('2'!F4:J4)</f>
        <v>62</v>
      </c>
      <c r="D5" s="9">
        <f>SUM('3'!F4:J4)</f>
        <v>54</v>
      </c>
      <c r="E5" s="9">
        <f>SUM('4'!F4:J4)</f>
        <v>56</v>
      </c>
      <c r="F5" s="9">
        <f>SUM('5'!F4:J4)</f>
        <v>66</v>
      </c>
      <c r="G5" s="9">
        <f>SUM('6'!F4:J4)</f>
        <v>59</v>
      </c>
      <c r="H5" s="9">
        <f>SUM('7'!F4:J4)</f>
        <v>60.2</v>
      </c>
      <c r="I5" s="9">
        <f>AVERAGE(B5:H5)</f>
        <v>59.48571428571428</v>
      </c>
      <c r="J5" s="10">
        <f>RANK(I5,$I$5:$I$6,0)</f>
        <v>1</v>
      </c>
    </row>
    <row r="6" spans="1:12" ht="16.5" customHeight="1" x14ac:dyDescent="0.2">
      <c r="A6" s="8" t="str">
        <f>'7'!A5</f>
        <v>Tyco Simplex Grinnell</v>
      </c>
      <c r="B6" s="9">
        <f>SUM('1'!F5:J5)</f>
        <v>52</v>
      </c>
      <c r="C6" s="17">
        <f>SUM('2'!F5:J5)</f>
        <v>66</v>
      </c>
      <c r="D6" s="9">
        <f>SUM('3'!F5:J5)</f>
        <v>50</v>
      </c>
      <c r="E6" s="9">
        <f>SUM('4'!F5:J5)</f>
        <v>46</v>
      </c>
      <c r="F6" s="9">
        <f>SUM('5'!F5:J5)</f>
        <v>60</v>
      </c>
      <c r="G6" s="9">
        <f>SUM('6'!F5:J5)</f>
        <v>44</v>
      </c>
      <c r="H6" s="9">
        <f>SUM('7'!F5:J5)</f>
        <v>57</v>
      </c>
      <c r="I6" s="9">
        <f>AVERAGE(B6:H6)</f>
        <v>53.571428571428569</v>
      </c>
      <c r="J6" s="10">
        <f>RANK(I6,$I$5:$I$6,0)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0" sqref="D20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53" t="s">
        <v>8</v>
      </c>
      <c r="B1" s="53"/>
      <c r="C1" s="53"/>
      <c r="D1" s="53"/>
      <c r="E1" s="53"/>
      <c r="F1" s="53"/>
    </row>
    <row r="2" spans="1:6" ht="26.25" customHeight="1" x14ac:dyDescent="0.2">
      <c r="A2" s="54" t="s">
        <v>15</v>
      </c>
      <c r="B2" s="54"/>
      <c r="C2" s="54"/>
      <c r="D2" s="54"/>
      <c r="E2" s="54"/>
      <c r="F2" s="54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1</v>
      </c>
      <c r="B4" s="4" t="str">
        <f>Technical!G4</f>
        <v>Evaluator 6</v>
      </c>
      <c r="C4" s="5" t="s">
        <v>12</v>
      </c>
      <c r="D4" s="6" t="s">
        <v>2</v>
      </c>
    </row>
    <row r="5" spans="1:6" x14ac:dyDescent="0.2">
      <c r="A5" s="8" t="str">
        <f>Technical!A5</f>
        <v>Industrial Fire Equipment and Service</v>
      </c>
      <c r="B5" s="9">
        <f>SUM('6'!E4)</f>
        <v>24</v>
      </c>
      <c r="C5" s="9">
        <f>AVERAGE(B5:B5)</f>
        <v>24</v>
      </c>
      <c r="D5" s="10">
        <f>RANK(C5,$C$5:$C$6,0)</f>
        <v>2</v>
      </c>
    </row>
    <row r="6" spans="1:6" x14ac:dyDescent="0.2">
      <c r="A6" s="8" t="str">
        <f>Technical!A6</f>
        <v>Tyco Simplex Grinnell</v>
      </c>
      <c r="B6" s="9">
        <f>SUM('6'!E5)</f>
        <v>25.5</v>
      </c>
      <c r="C6" s="9">
        <f>AVERAGE(B6:B6)</f>
        <v>25.5</v>
      </c>
      <c r="D6" s="10">
        <f>RANK(C6,$C$5:$C$6,0)</f>
        <v>1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2017-07-18T14:36:43Z</dcterms:modified>
</cp:coreProperties>
</file>