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10" yWindow="345" windowWidth="20625" windowHeight="9645" tabRatio="814" activeTab="9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Technical Summary" sheetId="4" r:id="rId7"/>
    <sheet name="Pricing Score Calculation" sheetId="33" r:id="rId8"/>
    <sheet name="Summary" sheetId="28" r:id="rId9"/>
    <sheet name="Evaluation Matrix" sheetId="34" r:id="rId10"/>
  </sheets>
  <externalReferences>
    <externalReference r:id="rId11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H25" i="34" l="1"/>
  <c r="H24" i="34"/>
  <c r="H23" i="34"/>
  <c r="H26" i="34" s="1"/>
  <c r="H22" i="34"/>
  <c r="H21" i="34"/>
  <c r="H20" i="34"/>
  <c r="B6" i="34"/>
  <c r="A2" i="34"/>
  <c r="H10" i="33" l="1"/>
  <c r="H9" i="33"/>
  <c r="C4" i="28" l="1"/>
  <c r="D4" i="28"/>
  <c r="E4" i="28"/>
  <c r="F4" i="28"/>
  <c r="B4" i="28"/>
  <c r="H6" i="4" l="1"/>
  <c r="H7" i="4"/>
  <c r="H8" i="4"/>
  <c r="H9" i="4"/>
  <c r="H10" i="4"/>
  <c r="H5" i="4"/>
  <c r="A10" i="28" l="1"/>
  <c r="C10" i="28"/>
  <c r="A10" i="4"/>
  <c r="C10" i="4"/>
  <c r="A10" i="24"/>
  <c r="H10" i="24"/>
  <c r="F10" i="4" s="1"/>
  <c r="I10" i="24"/>
  <c r="F10" i="28" s="1"/>
  <c r="A10" i="23"/>
  <c r="H10" i="23"/>
  <c r="E10" i="4" s="1"/>
  <c r="I10" i="23"/>
  <c r="E10" i="28" s="1"/>
  <c r="A10" i="22"/>
  <c r="H10" i="22"/>
  <c r="D10" i="4" s="1"/>
  <c r="I10" i="22"/>
  <c r="D10" i="28" s="1"/>
  <c r="A10" i="21"/>
  <c r="H10" i="21"/>
  <c r="I10" i="21"/>
  <c r="A10" i="20"/>
  <c r="H10" i="20"/>
  <c r="B10" i="4" s="1"/>
  <c r="I10" i="20"/>
  <c r="B10" i="28" s="1"/>
  <c r="G10" i="4" l="1"/>
  <c r="G10" i="28"/>
  <c r="I8" i="24" l="1"/>
  <c r="A9" i="28" l="1"/>
  <c r="B4" i="33" l="1"/>
  <c r="G9" i="33"/>
  <c r="F9" i="33"/>
  <c r="E9" i="33"/>
  <c r="D9" i="33"/>
  <c r="C9" i="33"/>
  <c r="H11" i="33" s="1"/>
  <c r="G10" i="33" l="1"/>
  <c r="G11" i="33" s="1"/>
  <c r="E10" i="33"/>
  <c r="E11" i="33" s="1"/>
  <c r="D10" i="33"/>
  <c r="D11" i="33" s="1"/>
  <c r="F10" i="33"/>
  <c r="F11" i="33" s="1"/>
  <c r="A9" i="4" l="1"/>
  <c r="A9" i="24"/>
  <c r="H9" i="24"/>
  <c r="F9" i="4" s="1"/>
  <c r="I9" i="24"/>
  <c r="F9" i="28" s="1"/>
  <c r="A9" i="23"/>
  <c r="H9" i="23"/>
  <c r="E9" i="4" s="1"/>
  <c r="I9" i="23"/>
  <c r="E9" i="28" s="1"/>
  <c r="A9" i="22"/>
  <c r="H9" i="22"/>
  <c r="D9" i="4" s="1"/>
  <c r="I9" i="22"/>
  <c r="D9" i="28" s="1"/>
  <c r="A9" i="21"/>
  <c r="H9" i="21"/>
  <c r="C9" i="4" s="1"/>
  <c r="I9" i="21"/>
  <c r="C9" i="28" s="1"/>
  <c r="A9" i="20"/>
  <c r="H9" i="20"/>
  <c r="B9" i="4" s="1"/>
  <c r="I9" i="20"/>
  <c r="B9" i="28" s="1"/>
  <c r="G9" i="4" l="1"/>
  <c r="G9" i="28"/>
  <c r="A8" i="28"/>
  <c r="A8" i="20"/>
  <c r="H8" i="20"/>
  <c r="B8" i="4" s="1"/>
  <c r="I8" i="20"/>
  <c r="B8" i="28" s="1"/>
  <c r="A8" i="21"/>
  <c r="H8" i="21"/>
  <c r="C8" i="4" s="1"/>
  <c r="I8" i="21"/>
  <c r="C8" i="28" s="1"/>
  <c r="A8" i="22"/>
  <c r="H8" i="22"/>
  <c r="D8" i="4" s="1"/>
  <c r="I8" i="22"/>
  <c r="D8" i="28" s="1"/>
  <c r="A8" i="23"/>
  <c r="H8" i="23"/>
  <c r="E8" i="4" s="1"/>
  <c r="I8" i="23"/>
  <c r="E8" i="28" s="1"/>
  <c r="A8" i="24"/>
  <c r="H8" i="24"/>
  <c r="F8" i="4" s="1"/>
  <c r="F8" i="28"/>
  <c r="G8" i="4" l="1"/>
  <c r="G8" i="28"/>
  <c r="A8" i="4"/>
  <c r="A6" i="28" l="1"/>
  <c r="A7" i="28"/>
  <c r="A6" i="4"/>
  <c r="A7" i="4"/>
  <c r="A6" i="24"/>
  <c r="H6" i="24"/>
  <c r="F6" i="4" s="1"/>
  <c r="I6" i="24"/>
  <c r="F6" i="28" s="1"/>
  <c r="A7" i="24"/>
  <c r="H7" i="24"/>
  <c r="F7" i="4" s="1"/>
  <c r="I7" i="24"/>
  <c r="F7" i="28" s="1"/>
  <c r="A6" i="23"/>
  <c r="H6" i="23"/>
  <c r="E6" i="4" s="1"/>
  <c r="A7" i="23"/>
  <c r="H7" i="23"/>
  <c r="E7" i="4" s="1"/>
  <c r="A6" i="22"/>
  <c r="H6" i="22"/>
  <c r="D6" i="4" s="1"/>
  <c r="I6" i="22"/>
  <c r="D6" i="28" s="1"/>
  <c r="A7" i="22"/>
  <c r="H7" i="22"/>
  <c r="D7" i="4" s="1"/>
  <c r="I7" i="22"/>
  <c r="D7" i="28" s="1"/>
  <c r="A6" i="21"/>
  <c r="H6" i="21"/>
  <c r="C6" i="4" s="1"/>
  <c r="A7" i="21"/>
  <c r="H7" i="21"/>
  <c r="C7" i="4" s="1"/>
  <c r="I7" i="23" l="1"/>
  <c r="E7" i="28" s="1"/>
  <c r="I6" i="23"/>
  <c r="E6" i="28" s="1"/>
  <c r="I7" i="21"/>
  <c r="C7" i="28" s="1"/>
  <c r="I6" i="21"/>
  <c r="C6" i="28" s="1"/>
  <c r="A6" i="20" l="1"/>
  <c r="H6" i="20"/>
  <c r="B6" i="4" s="1"/>
  <c r="G6" i="4" s="1"/>
  <c r="I6" i="20"/>
  <c r="B6" i="28" s="1"/>
  <c r="G6" i="28" s="1"/>
  <c r="A7" i="20"/>
  <c r="H7" i="20"/>
  <c r="B7" i="4" s="1"/>
  <c r="G7" i="4" s="1"/>
  <c r="I7" i="20"/>
  <c r="B7" i="28" s="1"/>
  <c r="G7" i="28" s="1"/>
  <c r="A2" i="20" l="1"/>
  <c r="A2" i="21"/>
  <c r="A2" i="22"/>
  <c r="A2" i="23"/>
  <c r="A2" i="24"/>
  <c r="A2" i="4"/>
  <c r="A2" i="28"/>
  <c r="A5" i="20" l="1"/>
  <c r="A5" i="21"/>
  <c r="A5" i="22"/>
  <c r="A5" i="23"/>
  <c r="A5" i="24"/>
  <c r="A5" i="28"/>
  <c r="A5" i="4"/>
  <c r="I5" i="21" l="1"/>
  <c r="I5" i="20" l="1"/>
  <c r="I5" i="24"/>
  <c r="F5" i="28" s="1"/>
  <c r="H5" i="24"/>
  <c r="F5" i="4" s="1"/>
  <c r="I5" i="23"/>
  <c r="E5" i="28" s="1"/>
  <c r="H5" i="23"/>
  <c r="E5" i="4" s="1"/>
  <c r="I5" i="22"/>
  <c r="D5" i="28" s="1"/>
  <c r="H5" i="22"/>
  <c r="D5" i="4" s="1"/>
  <c r="H5" i="21"/>
  <c r="C5" i="4" s="1"/>
  <c r="H5" i="20" l="1"/>
  <c r="B5" i="4" s="1"/>
  <c r="G5" i="4" s="1"/>
  <c r="C5" i="28" l="1"/>
  <c r="B5" i="28"/>
  <c r="G5" i="28" s="1"/>
  <c r="H5" i="28" l="1"/>
  <c r="H10" i="28"/>
  <c r="H9" i="28"/>
  <c r="H8" i="28"/>
  <c r="H6" i="28"/>
  <c r="H7" i="28"/>
</calcChain>
</file>

<file path=xl/sharedStrings.xml><?xml version="1.0" encoding="utf-8"?>
<sst xmlns="http://schemas.openxmlformats.org/spreadsheetml/2006/main" count="117" uniqueCount="58">
  <si>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</si>
  <si>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</si>
  <si>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</si>
  <si>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</si>
  <si>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</si>
  <si>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</si>
  <si>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</si>
  <si>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</si>
  <si>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Total</t>
  </si>
  <si>
    <t>Company</t>
  </si>
  <si>
    <t>Scoring</t>
  </si>
  <si>
    <r>
      <t xml:space="preserve">Total
</t>
    </r>
    <r>
      <rPr>
        <b/>
        <sz val="8"/>
        <rFont val="Arial"/>
        <family val="2"/>
      </rPr>
      <t>(technical)</t>
    </r>
  </si>
  <si>
    <t>Best Priced</t>
  </si>
  <si>
    <t>Lump Sum Price</t>
  </si>
  <si>
    <t>Difference</t>
  </si>
  <si>
    <t>Criterion #4</t>
  </si>
  <si>
    <t>Criterion #5</t>
  </si>
  <si>
    <t>Criterion #6</t>
  </si>
  <si>
    <t>Bidders</t>
  </si>
  <si>
    <t>RFP 730-17041 Water Systems CDM</t>
  </si>
  <si>
    <t>GCS Water Purification, LLC **HUB Vendor</t>
  </si>
  <si>
    <t>GE Betz, Inc.</t>
  </si>
  <si>
    <t>Green and Substainable Services, LLC  **HUB Vendor</t>
  </si>
  <si>
    <t>Nalco Water</t>
  </si>
  <si>
    <t>Ultrapure and Industrial Services, LLC</t>
  </si>
  <si>
    <t>US Water Services</t>
  </si>
  <si>
    <t>Prepared by: Tim Henry 6/9/16</t>
  </si>
  <si>
    <t>Checked by:  Jack Tenner  6/9/16</t>
  </si>
  <si>
    <t>Evaluator 1</t>
  </si>
  <si>
    <t>Evaluator 2</t>
  </si>
  <si>
    <t>Evaluator 3</t>
  </si>
  <si>
    <t>Evaluator 4</t>
  </si>
  <si>
    <t>Evaluator 5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</si>
  <si>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</si>
  <si>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</si>
  <si>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</si>
  <si>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</si>
  <si>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</si>
  <si>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</si>
  <si>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</si>
  <si>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</si>
  <si>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</si>
  <si>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</si>
  <si>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</si>
  <si>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</si>
  <si>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</si>
  <si>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</si>
  <si>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</si>
  <si>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Respondent’s credentials and Cost and Delivery Proposal (Section 4.2)</t>
  </si>
  <si>
    <t>DO NOT EVALUATE CRITERIA 1.  WILL BE EVALUATED BY PURCHASING.</t>
  </si>
  <si>
    <t>2. Respondent’s qualifications and experience with a focus on water system chemistry, installation, servicing, inspection and/or testing water, water distribution system(s) and equipment for the University of Houston System (including any component university) or other institutions of higher education (Section 4.3)</t>
  </si>
  <si>
    <t xml:space="preserve">3. Respondent’s qualifications and experience of proposed maintenance team (Section 4.4)
</t>
  </si>
  <si>
    <t>4. Respondent’s maintenance, reporting and documentation plan. (Section 4.5)</t>
  </si>
  <si>
    <t>5. Respondent’s maintenance planning and scheduling (Section 4.6)</t>
  </si>
  <si>
    <t>6. Respondent’s safety management program (Section 4.7)</t>
  </si>
  <si>
    <t>*Total =</t>
  </si>
  <si>
    <t>*Note:  Total should be equal to 100 if received 5-point per criterion.</t>
  </si>
  <si>
    <t>Special Instructions for Evaluators: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</si>
</sst>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9" applyNumberFormat="0" applyAlignment="0" applyProtection="0"/>
    <xf numFmtId="0" fontId="12" fillId="25" borderId="10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9" applyNumberFormat="0" applyAlignment="0" applyProtection="0"/>
    <xf numFmtId="0" fontId="19" fillId="0" borderId="14" applyNumberFormat="0" applyFill="0" applyAlignment="0" applyProtection="0"/>
    <xf numFmtId="0" fontId="20" fillId="26" borderId="0" applyNumberFormat="0" applyBorder="0" applyAlignment="0" applyProtection="0"/>
    <xf numFmtId="0" fontId="7" fillId="27" borderId="15" applyNumberFormat="0" applyFont="0" applyAlignment="0" applyProtection="0"/>
    <xf numFmtId="0" fontId="21" fillId="24" borderId="16" applyNumberFormat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7" fillId="27" borderId="15" applyNumberFormat="0" applyFont="0" applyAlignment="0" applyProtection="0"/>
    <xf numFmtId="44" fontId="7" fillId="0" borderId="0" applyFont="0" applyFill="0" applyBorder="0" applyAlignment="0" applyProtection="0"/>
    <xf numFmtId="0" fontId="6" fillId="27" borderId="15" applyNumberFormat="0" applyFont="0" applyAlignment="0" applyProtection="0"/>
    <xf numFmtId="0" fontId="7" fillId="0" borderId="0"/>
    <xf numFmtId="0" fontId="6" fillId="27" borderId="15" applyNumberFormat="0" applyFont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5" borderId="7" xfId="0" applyFont="1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/>
    </xf>
    <xf numFmtId="2" fontId="4" fillId="0" borderId="5" xfId="0" applyNumberFormat="1" applyFont="1" applyBorder="1"/>
    <xf numFmtId="2" fontId="2" fillId="0" borderId="5" xfId="0" applyNumberFormat="1" applyFont="1" applyBorder="1"/>
    <xf numFmtId="2" fontId="2" fillId="0" borderId="8" xfId="0" applyNumberFormat="1" applyFont="1" applyBorder="1"/>
    <xf numFmtId="0" fontId="0" fillId="0" borderId="0" xfId="0"/>
    <xf numFmtId="0" fontId="2" fillId="0" borderId="18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8" xfId="0" applyFont="1" applyBorder="1"/>
    <xf numFmtId="0" fontId="7" fillId="0" borderId="0" xfId="45"/>
    <xf numFmtId="0" fontId="5" fillId="0" borderId="5" xfId="45" applyFont="1" applyBorder="1" applyAlignment="1">
      <alignment horizontal="left"/>
    </xf>
    <xf numFmtId="0" fontId="3" fillId="5" borderId="22" xfId="0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2" fontId="2" fillId="0" borderId="23" xfId="0" applyNumberFormat="1" applyFont="1" applyBorder="1"/>
    <xf numFmtId="2" fontId="2" fillId="0" borderId="24" xfId="0" applyNumberFormat="1" applyFont="1" applyBorder="1"/>
    <xf numFmtId="2" fontId="2" fillId="0" borderId="25" xfId="0" applyNumberFormat="1" applyFont="1" applyBorder="1"/>
    <xf numFmtId="0" fontId="0" fillId="0" borderId="0" xfId="0"/>
    <xf numFmtId="0" fontId="2" fillId="0" borderId="0" xfId="0" applyFont="1"/>
    <xf numFmtId="0" fontId="2" fillId="0" borderId="18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90"/>
    </xf>
    <xf numFmtId="0" fontId="2" fillId="0" borderId="8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5" fillId="0" borderId="0" xfId="0" applyFont="1"/>
    <xf numFmtId="0" fontId="3" fillId="0" borderId="21" xfId="0" applyFont="1" applyBorder="1" applyAlignment="1">
      <alignment horizontal="center" vertical="center" wrapText="1"/>
    </xf>
    <xf numFmtId="0" fontId="27" fillId="0" borderId="0" xfId="0" applyFont="1"/>
    <xf numFmtId="0" fontId="29" fillId="0" borderId="0" xfId="45" applyFont="1" applyAlignment="1">
      <alignment horizontal="center"/>
    </xf>
    <xf numFmtId="0" fontId="3" fillId="0" borderId="5" xfId="45" applyFont="1" applyBorder="1" applyAlignment="1">
      <alignment horizontal="left"/>
    </xf>
    <xf numFmtId="0" fontId="3" fillId="29" borderId="5" xfId="45" applyFont="1" applyFill="1" applyBorder="1" applyAlignment="1">
      <alignment horizontal="left"/>
    </xf>
    <xf numFmtId="44" fontId="3" fillId="29" borderId="5" xfId="43" applyFont="1" applyFill="1" applyBorder="1" applyAlignment="1">
      <alignment horizontal="center"/>
    </xf>
    <xf numFmtId="44" fontId="3" fillId="0" borderId="5" xfId="43" applyFont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8" fillId="0" borderId="28" xfId="0" applyFont="1" applyBorder="1" applyAlignment="1">
      <alignment horizontal="center" vertical="center" textRotation="90"/>
    </xf>
    <xf numFmtId="0" fontId="2" fillId="28" borderId="29" xfId="0" applyFont="1" applyFill="1" applyBorder="1" applyAlignment="1">
      <alignment horizontal="center"/>
    </xf>
    <xf numFmtId="2" fontId="5" fillId="0" borderId="5" xfId="45" applyNumberFormat="1" applyFont="1" applyBorder="1" applyAlignment="1">
      <alignment horizontal="center"/>
    </xf>
    <xf numFmtId="0" fontId="3" fillId="31" borderId="5" xfId="45" applyFont="1" applyFill="1" applyBorder="1" applyAlignment="1">
      <alignment horizontal="left"/>
    </xf>
    <xf numFmtId="0" fontId="3" fillId="31" borderId="5" xfId="45" applyFont="1" applyFill="1" applyBorder="1" applyAlignment="1">
      <alignment horizontal="center"/>
    </xf>
    <xf numFmtId="44" fontId="3" fillId="0" borderId="5" xfId="43" applyFont="1" applyFill="1" applyBorder="1" applyAlignment="1">
      <alignment horizontal="center"/>
    </xf>
    <xf numFmtId="44" fontId="3" fillId="28" borderId="5" xfId="43" applyFont="1" applyFill="1" applyBorder="1" applyAlignment="1">
      <alignment horizontal="center"/>
    </xf>
    <xf numFmtId="2" fontId="5" fillId="0" borderId="5" xfId="45" applyNumberFormat="1" applyFont="1" applyFill="1" applyBorder="1" applyAlignment="1">
      <alignment horizontal="center"/>
    </xf>
    <xf numFmtId="0" fontId="7" fillId="0" borderId="0" xfId="45" applyFill="1"/>
    <xf numFmtId="0" fontId="27" fillId="0" borderId="0" xfId="45" applyFont="1" applyFill="1"/>
    <xf numFmtId="0" fontId="30" fillId="0" borderId="0" xfId="45" applyFont="1" applyFill="1"/>
    <xf numFmtId="44" fontId="7" fillId="0" borderId="0" xfId="45" applyNumberFormat="1" applyFill="1"/>
    <xf numFmtId="44" fontId="6" fillId="0" borderId="0" xfId="45" applyNumberFormat="1" applyFont="1" applyFill="1"/>
    <xf numFmtId="2" fontId="2" fillId="0" borderId="25" xfId="0" applyNumberFormat="1" applyFont="1" applyFill="1" applyBorder="1"/>
    <xf numFmtId="2" fontId="2" fillId="0" borderId="24" xfId="0" applyNumberFormat="1" applyFont="1" applyFill="1" applyBorder="1"/>
    <xf numFmtId="2" fontId="2" fillId="0" borderId="23" xfId="0" applyNumberFormat="1" applyFont="1" applyFill="1" applyBorder="1"/>
    <xf numFmtId="0" fontId="0" fillId="0" borderId="0" xfId="0"/>
    <xf numFmtId="0" fontId="2" fillId="0" borderId="5" xfId="0" applyFont="1" applyBorder="1"/>
    <xf numFmtId="0" fontId="0" fillId="0" borderId="0" xfId="0" applyFill="1"/>
    <xf numFmtId="2" fontId="0" fillId="0" borderId="0" xfId="0" applyNumberFormat="1"/>
    <xf numFmtId="0" fontId="3" fillId="0" borderId="3" xfId="0" applyFont="1" applyFill="1" applyBorder="1" applyAlignment="1">
      <alignment horizontal="center"/>
    </xf>
    <xf numFmtId="2" fontId="4" fillId="0" borderId="5" xfId="0" applyNumberFormat="1" applyFont="1" applyFill="1" applyBorder="1"/>
    <xf numFmtId="2" fontId="2" fillId="0" borderId="5" xfId="0" applyNumberFormat="1" applyFont="1" applyFill="1" applyBorder="1"/>
    <xf numFmtId="0" fontId="4" fillId="32" borderId="6" xfId="0" applyFont="1" applyFill="1" applyBorder="1"/>
    <xf numFmtId="0" fontId="28" fillId="0" borderId="20" xfId="0" applyFont="1" applyBorder="1" applyAlignment="1">
      <alignment horizontal="center" vertical="center" textRotation="90"/>
    </xf>
    <xf numFmtId="0" fontId="6" fillId="0" borderId="0" xfId="45" applyFont="1" applyFill="1"/>
    <xf numFmtId="44" fontId="0" fillId="0" borderId="0" xfId="43" applyFont="1" applyFill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3" fontId="0" fillId="0" borderId="0" xfId="0" applyNumberFormat="1"/>
    <xf numFmtId="0" fontId="31" fillId="0" borderId="0" xfId="45" applyFont="1" applyFill="1" applyAlignment="1">
      <alignment horizontal="right"/>
    </xf>
    <xf numFmtId="0" fontId="2" fillId="33" borderId="3" xfId="0" applyFont="1" applyFill="1" applyBorder="1" applyAlignment="1">
      <alignment horizontal="center"/>
    </xf>
    <xf numFmtId="2" fontId="2" fillId="33" borderId="23" xfId="0" applyNumberFormat="1" applyFont="1" applyFill="1" applyBorder="1"/>
    <xf numFmtId="2" fontId="2" fillId="33" borderId="24" xfId="0" applyNumberFormat="1" applyFont="1" applyFill="1" applyBorder="1"/>
    <xf numFmtId="2" fontId="2" fillId="33" borderId="25" xfId="0" applyNumberFormat="1" applyFont="1" applyFill="1" applyBorder="1"/>
    <xf numFmtId="0" fontId="3" fillId="33" borderId="3" xfId="0" applyFont="1" applyFill="1" applyBorder="1" applyAlignment="1">
      <alignment horizontal="center"/>
    </xf>
    <xf numFmtId="0" fontId="0" fillId="33" borderId="0" xfId="0" applyFill="1"/>
    <xf numFmtId="0" fontId="3" fillId="4" borderId="41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2" fillId="34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" fillId="35" borderId="45" xfId="0" applyFont="1" applyFill="1" applyBorder="1" applyAlignment="1">
      <alignment horizontal="right"/>
    </xf>
    <xf numFmtId="0" fontId="3" fillId="35" borderId="4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28" borderId="0" xfId="45" applyFont="1" applyFill="1" applyAlignment="1">
      <alignment horizontal="center" vertical="center" wrapText="1"/>
    </xf>
    <xf numFmtId="0" fontId="7" fillId="28" borderId="0" xfId="45" applyFill="1" applyAlignment="1"/>
    <xf numFmtId="0" fontId="3" fillId="30" borderId="0" xfId="45" applyFont="1" applyFill="1" applyAlignment="1">
      <alignment horizontal="center" vertical="center" wrapText="1"/>
    </xf>
    <xf numFmtId="0" fontId="7" fillId="0" borderId="0" xfId="45" applyAlignment="1"/>
    <xf numFmtId="0" fontId="27" fillId="0" borderId="26" xfId="45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3" fillId="0" borderId="34" xfId="0" applyFont="1" applyBorder="1" applyAlignment="1">
      <alignment horizontal="left" vertical="center" wrapText="1"/>
    </xf>
    <xf numFmtId="0" fontId="33" fillId="0" borderId="35" xfId="0" applyFont="1" applyBorder="1" applyAlignment="1">
      <alignment horizontal="left" vertical="center" wrapText="1"/>
    </xf>
    <xf numFmtId="0" fontId="33" fillId="0" borderId="4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" fillId="4" borderId="40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3" fillId="0" borderId="34" xfId="0" applyFont="1" applyBorder="1" applyAlignment="1">
      <alignment vertical="center" wrapText="1"/>
    </xf>
    <xf numFmtId="0" fontId="33" fillId="0" borderId="35" xfId="0" applyFont="1" applyBorder="1" applyAlignment="1">
      <alignment vertical="center" wrapText="1"/>
    </xf>
    <xf numFmtId="0" fontId="33" fillId="0" borderId="43" xfId="0" applyFont="1" applyBorder="1" applyAlignment="1">
      <alignment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2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4" borderId="31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or%20Matrix%20RFP730-17041Water%20Systems%20CD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Summary"/>
      <sheetName val="Sheet3"/>
    </sheetNames>
    <sheetDataSet>
      <sheetData sheetId="0">
        <row r="6">
          <cell r="A6" t="str">
            <v xml:space="preserve">RFP730-17041Water Systems CDM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A35" sqref="A35"/>
    </sheetView>
  </sheetViews>
  <sheetFormatPr defaultRowHeight="12.75" x14ac:dyDescent="0.2"/>
  <cols>
    <col min="1" max="1" width="82.42578125" customWidth="1"/>
  </cols>
  <sheetData>
    <row r="2" spans="1:3" ht="15.75" x14ac:dyDescent="0.25">
      <c r="A2" s="9" t="s">
        <v>19</v>
      </c>
    </row>
    <row r="3" spans="1:3" ht="13.5" thickBot="1" x14ac:dyDescent="0.25"/>
    <row r="4" spans="1:3" ht="26.25" customHeight="1" thickTop="1" x14ac:dyDescent="0.2">
      <c r="A4" s="7" t="s">
        <v>2</v>
      </c>
    </row>
    <row r="5" spans="1:3" s="1" customFormat="1" ht="15" x14ac:dyDescent="0.2">
      <c r="A5" s="48" t="s">
        <v>20</v>
      </c>
      <c r="C5" s="8"/>
    </row>
    <row r="6" spans="1:3" ht="15" x14ac:dyDescent="0.2">
      <c r="A6" s="48" t="s">
        <v>21</v>
      </c>
    </row>
    <row r="7" spans="1:3" ht="15" x14ac:dyDescent="0.2">
      <c r="A7" s="48" t="s">
        <v>22</v>
      </c>
    </row>
    <row r="8" spans="1:3" ht="15" x14ac:dyDescent="0.2">
      <c r="A8" s="48" t="s">
        <v>23</v>
      </c>
    </row>
    <row r="9" spans="1:3" ht="15" x14ac:dyDescent="0.2">
      <c r="A9" s="48" t="s">
        <v>24</v>
      </c>
    </row>
    <row r="10" spans="1:3" ht="15" x14ac:dyDescent="0.2">
      <c r="A10" s="48" t="s">
        <v>25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16" workbookViewId="0">
      <selection activeCell="K37" sqref="K37"/>
    </sheetView>
  </sheetViews>
  <sheetFormatPr defaultRowHeight="12.75" x14ac:dyDescent="0.2"/>
  <cols>
    <col min="1" max="1" width="37.5703125" customWidth="1"/>
    <col min="5" max="5" width="31.7109375" customWidth="1"/>
  </cols>
  <sheetData>
    <row r="1" spans="1:11" ht="15.75" x14ac:dyDescent="0.25">
      <c r="A1" s="94" t="s">
        <v>33</v>
      </c>
      <c r="B1" s="94"/>
      <c r="C1" s="94"/>
      <c r="D1" s="94"/>
      <c r="E1" s="94"/>
      <c r="F1" s="94"/>
      <c r="G1" s="94"/>
      <c r="H1" s="94"/>
      <c r="I1" s="31"/>
      <c r="J1" s="31"/>
      <c r="K1" s="31"/>
    </row>
    <row r="2" spans="1:11" ht="15.75" x14ac:dyDescent="0.25">
      <c r="A2" s="124" t="str">
        <f>[1]Cover!A6</f>
        <v xml:space="preserve">RFP730-17041Water Systems CDM </v>
      </c>
      <c r="B2" s="94"/>
      <c r="C2" s="94"/>
      <c r="D2" s="94"/>
      <c r="E2" s="94"/>
      <c r="F2" s="94"/>
      <c r="G2" s="94"/>
      <c r="H2" s="94"/>
      <c r="I2" s="31"/>
      <c r="J2" s="31"/>
      <c r="K2" s="31"/>
    </row>
    <row r="3" spans="1:11" ht="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6.5" thickBot="1" x14ac:dyDescent="0.3">
      <c r="A4" s="31" t="s">
        <v>34</v>
      </c>
      <c r="B4" s="125"/>
      <c r="C4" s="125"/>
      <c r="D4" s="125"/>
      <c r="E4" s="125"/>
      <c r="F4" s="31"/>
      <c r="G4" s="31"/>
      <c r="H4" s="31"/>
      <c r="I4" s="31"/>
      <c r="J4" s="31"/>
      <c r="K4" s="31"/>
    </row>
    <row r="5" spans="1:11" ht="15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5.75" thickBot="1" x14ac:dyDescent="0.25">
      <c r="A6" s="31" t="s">
        <v>35</v>
      </c>
      <c r="B6" s="126">
        <f>[1]Cover!E13</f>
        <v>0</v>
      </c>
      <c r="C6" s="126"/>
      <c r="D6" s="126"/>
      <c r="E6" s="126"/>
      <c r="F6" s="31"/>
      <c r="G6" s="31"/>
      <c r="H6" s="31"/>
      <c r="I6" s="31"/>
      <c r="J6" s="31"/>
      <c r="K6" s="31"/>
    </row>
    <row r="7" spans="1:11" ht="15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15" x14ac:dyDescent="0.2">
      <c r="A8" s="127" t="s">
        <v>36</v>
      </c>
      <c r="B8" s="127"/>
      <c r="C8" s="127"/>
      <c r="D8" s="127"/>
      <c r="E8" s="127"/>
      <c r="F8" s="127"/>
      <c r="G8" s="127"/>
      <c r="H8" s="127"/>
      <c r="I8" s="31"/>
      <c r="J8" s="31"/>
      <c r="K8" s="31"/>
    </row>
    <row r="9" spans="1:11" ht="15" x14ac:dyDescent="0.2">
      <c r="A9" s="127"/>
      <c r="B9" s="127"/>
      <c r="C9" s="127"/>
      <c r="D9" s="127"/>
      <c r="E9" s="127"/>
      <c r="F9" s="127"/>
      <c r="G9" s="127"/>
      <c r="H9" s="127"/>
      <c r="I9" s="31"/>
      <c r="J9" s="31"/>
      <c r="K9" s="31"/>
    </row>
    <row r="10" spans="1:11" ht="15.75" thickBo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16.5" thickTop="1" x14ac:dyDescent="0.25">
      <c r="A11" s="128" t="s">
        <v>37</v>
      </c>
      <c r="B11" s="129"/>
      <c r="C11" s="129"/>
      <c r="D11" s="129"/>
      <c r="E11" s="130"/>
      <c r="F11" s="31"/>
      <c r="G11" s="31"/>
      <c r="H11" s="31"/>
      <c r="I11" s="31"/>
      <c r="J11" s="31"/>
      <c r="K11" s="31"/>
    </row>
    <row r="12" spans="1:11" ht="15" x14ac:dyDescent="0.2">
      <c r="A12" s="115" t="s">
        <v>38</v>
      </c>
      <c r="B12" s="116"/>
      <c r="C12" s="116"/>
      <c r="D12" s="116"/>
      <c r="E12" s="117"/>
      <c r="F12" s="31"/>
      <c r="G12" s="31"/>
      <c r="H12" s="31"/>
      <c r="I12" s="31"/>
      <c r="J12" s="31"/>
      <c r="K12" s="31"/>
    </row>
    <row r="13" spans="1:11" ht="15" x14ac:dyDescent="0.2">
      <c r="A13" s="118" t="s">
        <v>39</v>
      </c>
      <c r="B13" s="119"/>
      <c r="C13" s="119"/>
      <c r="D13" s="119"/>
      <c r="E13" s="120"/>
      <c r="F13" s="31"/>
      <c r="G13" s="31"/>
      <c r="H13" s="31"/>
      <c r="I13" s="31"/>
      <c r="J13" s="31"/>
      <c r="K13" s="31"/>
    </row>
    <row r="14" spans="1:11" ht="15" x14ac:dyDescent="0.2">
      <c r="A14" s="118" t="s">
        <v>40</v>
      </c>
      <c r="B14" s="119"/>
      <c r="C14" s="119"/>
      <c r="D14" s="119"/>
      <c r="E14" s="120"/>
      <c r="F14" s="31"/>
      <c r="G14" s="31"/>
      <c r="H14" s="31"/>
      <c r="I14" s="31"/>
      <c r="J14" s="31"/>
      <c r="K14" s="31"/>
    </row>
    <row r="15" spans="1:11" ht="15" x14ac:dyDescent="0.2">
      <c r="A15" s="118" t="s">
        <v>41</v>
      </c>
      <c r="B15" s="119"/>
      <c r="C15" s="119"/>
      <c r="D15" s="119"/>
      <c r="E15" s="120"/>
      <c r="F15" s="31"/>
      <c r="G15" s="31"/>
      <c r="H15" s="31"/>
      <c r="I15" s="31"/>
      <c r="J15" s="31"/>
      <c r="K15" s="31"/>
    </row>
    <row r="16" spans="1:11" ht="15" x14ac:dyDescent="0.2">
      <c r="A16" s="118" t="s">
        <v>42</v>
      </c>
      <c r="B16" s="119"/>
      <c r="C16" s="119"/>
      <c r="D16" s="119"/>
      <c r="E16" s="120"/>
      <c r="F16" s="31"/>
      <c r="G16" s="31"/>
      <c r="H16" s="31"/>
      <c r="I16" s="31"/>
      <c r="J16" s="31"/>
      <c r="K16" s="31"/>
    </row>
    <row r="17" spans="1:11" ht="15.75" thickBot="1" x14ac:dyDescent="0.25">
      <c r="A17" s="121" t="s">
        <v>43</v>
      </c>
      <c r="B17" s="122"/>
      <c r="C17" s="122"/>
      <c r="D17" s="122"/>
      <c r="E17" s="123"/>
      <c r="F17" s="31"/>
      <c r="G17" s="31"/>
      <c r="H17" s="31"/>
      <c r="I17" s="31"/>
      <c r="J17" s="31"/>
      <c r="K17" s="31"/>
    </row>
    <row r="18" spans="1:11" ht="16.5" thickTop="1" thickBo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16.5" thickTop="1" x14ac:dyDescent="0.25">
      <c r="A19" s="110" t="s">
        <v>44</v>
      </c>
      <c r="B19" s="111"/>
      <c r="C19" s="111"/>
      <c r="D19" s="111"/>
      <c r="E19" s="111"/>
      <c r="F19" s="85" t="s">
        <v>45</v>
      </c>
      <c r="G19" s="85" t="s">
        <v>46</v>
      </c>
      <c r="H19" s="86" t="s">
        <v>47</v>
      </c>
      <c r="I19" s="31"/>
      <c r="J19" s="31"/>
      <c r="K19" s="31"/>
    </row>
    <row r="20" spans="1:11" ht="40.5" customHeight="1" x14ac:dyDescent="0.2">
      <c r="A20" s="112" t="s">
        <v>48</v>
      </c>
      <c r="B20" s="113"/>
      <c r="C20" s="113"/>
      <c r="D20" s="113"/>
      <c r="E20" s="114"/>
      <c r="F20" s="87"/>
      <c r="G20" s="88">
        <v>6</v>
      </c>
      <c r="H20" s="89">
        <f t="shared" ref="H20:H25" si="0">F20*G20</f>
        <v>0</v>
      </c>
      <c r="I20" s="90"/>
      <c r="J20" s="91" t="s">
        <v>49</v>
      </c>
      <c r="K20" s="91"/>
    </row>
    <row r="21" spans="1:11" ht="70.5" customHeight="1" x14ac:dyDescent="0.2">
      <c r="A21" s="112" t="s">
        <v>50</v>
      </c>
      <c r="B21" s="113"/>
      <c r="C21" s="113"/>
      <c r="D21" s="113"/>
      <c r="E21" s="114"/>
      <c r="F21" s="88"/>
      <c r="G21" s="88">
        <v>5</v>
      </c>
      <c r="H21" s="89">
        <f t="shared" si="0"/>
        <v>0</v>
      </c>
      <c r="I21" s="90"/>
      <c r="J21" s="90"/>
      <c r="K21" s="90"/>
    </row>
    <row r="22" spans="1:11" ht="50.25" customHeight="1" x14ac:dyDescent="0.2">
      <c r="A22" s="112" t="s">
        <v>51</v>
      </c>
      <c r="B22" s="113"/>
      <c r="C22" s="113"/>
      <c r="D22" s="113"/>
      <c r="E22" s="114"/>
      <c r="F22" s="88"/>
      <c r="G22" s="88">
        <v>3</v>
      </c>
      <c r="H22" s="89">
        <f t="shared" si="0"/>
        <v>0</v>
      </c>
      <c r="I22" s="90"/>
      <c r="J22" s="90"/>
      <c r="K22" s="90"/>
    </row>
    <row r="23" spans="1:11" ht="36" customHeight="1" x14ac:dyDescent="0.2">
      <c r="A23" s="105" t="s">
        <v>52</v>
      </c>
      <c r="B23" s="106"/>
      <c r="C23" s="106"/>
      <c r="D23" s="106"/>
      <c r="E23" s="107"/>
      <c r="F23" s="88"/>
      <c r="G23" s="88">
        <v>3</v>
      </c>
      <c r="H23" s="89">
        <f t="shared" si="0"/>
        <v>0</v>
      </c>
      <c r="I23" s="90"/>
      <c r="J23" s="90"/>
      <c r="K23" s="90"/>
    </row>
    <row r="24" spans="1:11" ht="31.5" customHeight="1" x14ac:dyDescent="0.2">
      <c r="A24" s="105" t="s">
        <v>53</v>
      </c>
      <c r="B24" s="106"/>
      <c r="C24" s="106"/>
      <c r="D24" s="106"/>
      <c r="E24" s="107"/>
      <c r="F24" s="88"/>
      <c r="G24" s="88">
        <v>2</v>
      </c>
      <c r="H24" s="89">
        <f t="shared" si="0"/>
        <v>0</v>
      </c>
      <c r="I24" s="90"/>
      <c r="J24" s="90"/>
      <c r="K24" s="90"/>
    </row>
    <row r="25" spans="1:11" ht="36.75" customHeight="1" x14ac:dyDescent="0.2">
      <c r="A25" s="105" t="s">
        <v>54</v>
      </c>
      <c r="B25" s="106"/>
      <c r="C25" s="106"/>
      <c r="D25" s="106"/>
      <c r="E25" s="107"/>
      <c r="F25" s="88"/>
      <c r="G25" s="88">
        <v>1</v>
      </c>
      <c r="H25" s="89">
        <f t="shared" si="0"/>
        <v>0</v>
      </c>
      <c r="I25" s="90"/>
      <c r="J25" s="90"/>
      <c r="K25" s="90"/>
    </row>
    <row r="26" spans="1:11" ht="16.5" thickBot="1" x14ac:dyDescent="0.3">
      <c r="A26" s="31"/>
      <c r="B26" s="31"/>
      <c r="C26" s="31"/>
      <c r="D26" s="31"/>
      <c r="E26" s="31"/>
      <c r="F26" s="31"/>
      <c r="G26" s="92" t="s">
        <v>55</v>
      </c>
      <c r="H26" s="93">
        <f>SUM(H20:H25)</f>
        <v>0</v>
      </c>
      <c r="I26" s="31"/>
      <c r="J26" s="31"/>
      <c r="K26" s="31"/>
    </row>
    <row r="27" spans="1:11" ht="15" x14ac:dyDescent="0.2">
      <c r="A27" s="108" t="s">
        <v>56</v>
      </c>
      <c r="B27" s="108"/>
      <c r="C27" s="108"/>
      <c r="D27" s="108"/>
      <c r="E27" s="108"/>
      <c r="F27" s="31"/>
      <c r="G27" s="31"/>
      <c r="H27" s="31"/>
      <c r="I27" s="31"/>
      <c r="J27" s="31"/>
      <c r="K27" s="31"/>
    </row>
    <row r="28" spans="1:11" ht="15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 ht="15" x14ac:dyDescent="0.2">
      <c r="A29" s="109" t="s">
        <v>57</v>
      </c>
      <c r="B29" s="109"/>
      <c r="C29" s="109"/>
      <c r="D29" s="31"/>
      <c r="E29" s="31"/>
      <c r="F29" s="31"/>
      <c r="G29" s="31"/>
      <c r="H29" s="31"/>
      <c r="I29" s="31"/>
      <c r="J29" s="31"/>
      <c r="K29" s="31"/>
    </row>
  </sheetData>
  <protectedRanges>
    <protectedRange sqref="F21:F25" name="Points_2"/>
  </protectedRanges>
  <mergeCells count="21"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  <mergeCell ref="A25:E25"/>
    <mergeCell ref="A27:E27"/>
    <mergeCell ref="A29:C29"/>
    <mergeCell ref="A19:E19"/>
    <mergeCell ref="A20:E20"/>
    <mergeCell ref="A21:E21"/>
    <mergeCell ref="A22:E22"/>
    <mergeCell ref="A23:E23"/>
    <mergeCell ref="A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5" sqref="B5"/>
    </sheetView>
  </sheetViews>
  <sheetFormatPr defaultRowHeight="12.75" x14ac:dyDescent="0.2"/>
  <cols>
    <col min="1" max="1" width="64.7109375" customWidth="1"/>
    <col min="2" max="2" width="9.140625" style="40" customWidth="1"/>
    <col min="3" max="3" width="8.7109375" customWidth="1"/>
    <col min="4" max="4" width="8.5703125" customWidth="1"/>
    <col min="5" max="5" width="9.85546875" style="30" customWidth="1"/>
    <col min="6" max="6" width="7.140625" style="30" customWidth="1"/>
    <col min="7" max="7" width="8.5703125" style="30" customWidth="1"/>
    <col min="8" max="8" width="12.42578125" customWidth="1"/>
  </cols>
  <sheetData>
    <row r="1" spans="1:10" ht="15.75" x14ac:dyDescent="0.25">
      <c r="A1" s="94" t="s">
        <v>0</v>
      </c>
      <c r="B1" s="95"/>
      <c r="C1" s="95"/>
      <c r="D1" s="95"/>
      <c r="E1" s="95"/>
      <c r="F1" s="95"/>
      <c r="G1" s="95"/>
      <c r="H1" s="95"/>
      <c r="I1" s="17"/>
      <c r="J1" s="17"/>
    </row>
    <row r="2" spans="1:10" ht="12.75" customHeight="1" x14ac:dyDescent="0.2">
      <c r="A2" s="96" t="str">
        <f>Responses!A2</f>
        <v>RFP 730-17041 Water Systems CDM</v>
      </c>
      <c r="B2" s="96"/>
      <c r="C2" s="96"/>
      <c r="D2" s="96"/>
      <c r="E2" s="96"/>
      <c r="F2" s="96"/>
      <c r="G2" s="96"/>
      <c r="H2" s="96"/>
      <c r="I2" s="96"/>
      <c r="J2" s="17"/>
    </row>
    <row r="3" spans="1:10" ht="15.75" thickBot="1" x14ac:dyDescent="0.25">
      <c r="A3" s="17"/>
      <c r="C3" s="17"/>
      <c r="D3" s="17"/>
      <c r="H3" s="18"/>
      <c r="I3" s="17"/>
      <c r="J3" s="17"/>
    </row>
    <row r="4" spans="1:10" ht="84.75" customHeight="1" thickTop="1" thickBot="1" x14ac:dyDescent="0.25">
      <c r="A4" s="19" t="s">
        <v>4</v>
      </c>
      <c r="B4" s="71" t="s">
        <v>5</v>
      </c>
      <c r="C4" s="20" t="s">
        <v>6</v>
      </c>
      <c r="D4" s="20" t="s">
        <v>7</v>
      </c>
      <c r="E4" s="34" t="s">
        <v>15</v>
      </c>
      <c r="F4" s="34" t="s">
        <v>16</v>
      </c>
      <c r="G4" s="34" t="s">
        <v>17</v>
      </c>
      <c r="H4" s="39" t="s">
        <v>11</v>
      </c>
      <c r="I4" s="39" t="s">
        <v>8</v>
      </c>
      <c r="J4" s="21"/>
    </row>
    <row r="5" spans="1:10" ht="16.5" thickTop="1" x14ac:dyDescent="0.2">
      <c r="A5" s="46" t="str">
        <f>Responses!A5</f>
        <v>GCS Water Purification, LLC **HUB Vendor</v>
      </c>
      <c r="B5" s="78">
        <v>4.82</v>
      </c>
      <c r="C5" s="64">
        <v>15</v>
      </c>
      <c r="D5" s="64">
        <v>9</v>
      </c>
      <c r="E5" s="64">
        <v>9</v>
      </c>
      <c r="F5" s="64">
        <v>6</v>
      </c>
      <c r="G5" s="64">
        <v>3</v>
      </c>
      <c r="H5" s="22">
        <f>SUM(C5:G5)</f>
        <v>42</v>
      </c>
      <c r="I5" s="16">
        <f>SUM(B5:G5)</f>
        <v>46.82</v>
      </c>
      <c r="J5" s="21"/>
    </row>
    <row r="6" spans="1:10" ht="15" x14ac:dyDescent="0.2">
      <c r="A6" s="46" t="str">
        <f>Responses!A6</f>
        <v>GE Betz, Inc.</v>
      </c>
      <c r="B6" s="63">
        <v>18.63</v>
      </c>
      <c r="C6" s="64">
        <v>20</v>
      </c>
      <c r="D6" s="64">
        <v>9</v>
      </c>
      <c r="E6" s="64">
        <v>9</v>
      </c>
      <c r="F6" s="64">
        <v>6</v>
      </c>
      <c r="G6" s="64">
        <v>3</v>
      </c>
      <c r="H6" s="35">
        <f t="shared" ref="H6:H7" si="0">SUM(C6:G6)</f>
        <v>47</v>
      </c>
      <c r="I6" s="16">
        <f t="shared" ref="I6:I7" si="1">SUM(B6:G6)</f>
        <v>65.63</v>
      </c>
    </row>
    <row r="7" spans="1:10" ht="15" x14ac:dyDescent="0.2">
      <c r="A7" s="46" t="str">
        <f>Responses!A7</f>
        <v>Green and Substainable Services, LLC  **HUB Vendor</v>
      </c>
      <c r="B7" s="63">
        <v>30</v>
      </c>
      <c r="C7" s="64">
        <v>15</v>
      </c>
      <c r="D7" s="64">
        <v>12</v>
      </c>
      <c r="E7" s="64">
        <v>9</v>
      </c>
      <c r="F7" s="64">
        <v>6</v>
      </c>
      <c r="G7" s="64">
        <v>4</v>
      </c>
      <c r="H7" s="35">
        <f t="shared" si="0"/>
        <v>46</v>
      </c>
      <c r="I7" s="16">
        <f t="shared" si="1"/>
        <v>76</v>
      </c>
    </row>
    <row r="8" spans="1:10" ht="15" x14ac:dyDescent="0.2">
      <c r="A8" s="46" t="str">
        <f>Responses!A8</f>
        <v>Nalco Water</v>
      </c>
      <c r="B8" s="63">
        <v>15.74</v>
      </c>
      <c r="C8" s="64">
        <v>20</v>
      </c>
      <c r="D8" s="64">
        <v>12</v>
      </c>
      <c r="E8" s="64">
        <v>12</v>
      </c>
      <c r="F8" s="64">
        <v>8</v>
      </c>
      <c r="G8" s="64">
        <v>4</v>
      </c>
      <c r="H8" s="35">
        <f t="shared" ref="H8" si="2">SUM(C8:G8)</f>
        <v>56</v>
      </c>
      <c r="I8" s="16">
        <f t="shared" ref="I8" si="3">SUM(B8:G8)</f>
        <v>71.740000000000009</v>
      </c>
    </row>
    <row r="9" spans="1:10" ht="15" x14ac:dyDescent="0.2">
      <c r="A9" s="46" t="str">
        <f>Responses!A9</f>
        <v>Ultrapure and Industrial Services, LLC</v>
      </c>
      <c r="B9" s="63">
        <v>19.53</v>
      </c>
      <c r="C9" s="64">
        <v>15</v>
      </c>
      <c r="D9" s="64">
        <v>9</v>
      </c>
      <c r="E9" s="64">
        <v>9</v>
      </c>
      <c r="F9" s="64">
        <v>6</v>
      </c>
      <c r="G9" s="64">
        <v>3</v>
      </c>
      <c r="H9" s="35">
        <f t="shared" ref="H9" si="4">SUM(C9:G9)</f>
        <v>42</v>
      </c>
      <c r="I9" s="16">
        <f t="shared" ref="I9" si="5">SUM(B9:G9)</f>
        <v>61.53</v>
      </c>
    </row>
    <row r="10" spans="1:10" ht="15" x14ac:dyDescent="0.2">
      <c r="A10" s="46" t="str">
        <f>Responses!A10</f>
        <v>US Water Services</v>
      </c>
      <c r="B10" s="63">
        <v>27.95</v>
      </c>
      <c r="C10" s="64">
        <v>20</v>
      </c>
      <c r="D10" s="64">
        <v>9</v>
      </c>
      <c r="E10" s="64">
        <v>12</v>
      </c>
      <c r="F10" s="64">
        <v>6</v>
      </c>
      <c r="G10" s="64">
        <v>4</v>
      </c>
      <c r="H10" s="35">
        <f t="shared" ref="H10" si="6">SUM(C10:G10)</f>
        <v>51</v>
      </c>
      <c r="I10" s="16">
        <f t="shared" ref="I10" si="7">SUM(B10:G10)</f>
        <v>78.95</v>
      </c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5" sqref="B5"/>
    </sheetView>
  </sheetViews>
  <sheetFormatPr defaultRowHeight="12.75" x14ac:dyDescent="0.2"/>
  <cols>
    <col min="1" max="1" width="64.28515625" customWidth="1"/>
    <col min="2" max="2" width="7.7109375" style="40" customWidth="1"/>
    <col min="3" max="3" width="7.5703125" customWidth="1"/>
    <col min="4" max="4" width="9.7109375" customWidth="1"/>
    <col min="5" max="5" width="9.28515625" style="30" customWidth="1"/>
    <col min="6" max="6" width="9.7109375" style="30" customWidth="1"/>
    <col min="7" max="7" width="8.140625" style="30" customWidth="1"/>
    <col min="8" max="8" width="13.85546875" customWidth="1"/>
  </cols>
  <sheetData>
    <row r="1" spans="1:10" ht="15.75" x14ac:dyDescent="0.25">
      <c r="A1" s="94" t="s">
        <v>0</v>
      </c>
      <c r="B1" s="95"/>
      <c r="C1" s="95"/>
      <c r="D1" s="95"/>
      <c r="E1" s="95"/>
      <c r="F1" s="95"/>
      <c r="G1" s="95"/>
      <c r="H1" s="95"/>
      <c r="I1" s="30"/>
      <c r="J1" s="30"/>
    </row>
    <row r="2" spans="1:10" ht="12.75" customHeight="1" x14ac:dyDescent="0.2">
      <c r="A2" s="96" t="str">
        <f>Responses!A2</f>
        <v>RFP 730-17041 Water Systems CDM</v>
      </c>
      <c r="B2" s="96"/>
      <c r="C2" s="96"/>
      <c r="D2" s="96"/>
      <c r="E2" s="96"/>
      <c r="F2" s="96"/>
      <c r="G2" s="96"/>
      <c r="H2" s="96"/>
      <c r="I2" s="96"/>
      <c r="J2" s="30"/>
    </row>
    <row r="3" spans="1:10" ht="15.75" thickBot="1" x14ac:dyDescent="0.25">
      <c r="A3" s="30"/>
      <c r="C3" s="30"/>
      <c r="D3" s="30"/>
      <c r="H3" s="32"/>
      <c r="I3" s="30"/>
      <c r="J3" s="30"/>
    </row>
    <row r="4" spans="1:10" ht="75" thickTop="1" thickBot="1" x14ac:dyDescent="0.25">
      <c r="A4" s="33" t="s">
        <v>4</v>
      </c>
      <c r="B4" s="47" t="s">
        <v>5</v>
      </c>
      <c r="C4" s="34" t="s">
        <v>6</v>
      </c>
      <c r="D4" s="34" t="s">
        <v>7</v>
      </c>
      <c r="E4" s="34" t="s">
        <v>15</v>
      </c>
      <c r="F4" s="34" t="s">
        <v>16</v>
      </c>
      <c r="G4" s="34" t="s">
        <v>17</v>
      </c>
      <c r="H4" s="39" t="s">
        <v>11</v>
      </c>
      <c r="I4" s="39" t="s">
        <v>8</v>
      </c>
      <c r="J4" s="21"/>
    </row>
    <row r="5" spans="1:10" ht="16.5" thickTop="1" x14ac:dyDescent="0.2">
      <c r="A5" s="46" t="str">
        <f>Responses!A5</f>
        <v>GCS Water Purification, LLC **HUB Vendor</v>
      </c>
      <c r="B5" s="78">
        <v>4.82</v>
      </c>
      <c r="C5" s="64">
        <v>12.5</v>
      </c>
      <c r="D5" s="64">
        <v>7.5</v>
      </c>
      <c r="E5" s="64">
        <v>7.5</v>
      </c>
      <c r="F5" s="64">
        <v>5</v>
      </c>
      <c r="G5" s="64">
        <v>2.5</v>
      </c>
      <c r="H5" s="35">
        <f>SUM(C5:G5)</f>
        <v>35</v>
      </c>
      <c r="I5" s="16">
        <f>SUM(B5:G5)</f>
        <v>39.82</v>
      </c>
      <c r="J5" s="21"/>
    </row>
    <row r="6" spans="1:10" ht="15" x14ac:dyDescent="0.2">
      <c r="A6" s="46" t="str">
        <f>Responses!A6</f>
        <v>GE Betz, Inc.</v>
      </c>
      <c r="B6" s="63">
        <v>18.63</v>
      </c>
      <c r="C6" s="64">
        <v>17.5</v>
      </c>
      <c r="D6" s="64">
        <v>9</v>
      </c>
      <c r="E6" s="64">
        <v>6</v>
      </c>
      <c r="F6" s="64">
        <v>4</v>
      </c>
      <c r="G6" s="64">
        <v>2.5</v>
      </c>
      <c r="H6" s="35">
        <f t="shared" ref="H6:H7" si="0">SUM(C6:G6)</f>
        <v>39</v>
      </c>
      <c r="I6" s="16">
        <f t="shared" ref="I6:I7" si="1">SUM(B6:G6)</f>
        <v>57.629999999999995</v>
      </c>
    </row>
    <row r="7" spans="1:10" ht="15" x14ac:dyDescent="0.2">
      <c r="A7" s="46" t="str">
        <f>Responses!A7</f>
        <v>Green and Substainable Services, LLC  **HUB Vendor</v>
      </c>
      <c r="B7" s="63">
        <v>30</v>
      </c>
      <c r="C7" s="64">
        <v>15</v>
      </c>
      <c r="D7" s="64">
        <v>7.5</v>
      </c>
      <c r="E7" s="64">
        <v>7.5</v>
      </c>
      <c r="F7" s="64">
        <v>6</v>
      </c>
      <c r="G7" s="64">
        <v>1.5</v>
      </c>
      <c r="H7" s="35">
        <f t="shared" si="0"/>
        <v>37.5</v>
      </c>
      <c r="I7" s="16">
        <f t="shared" si="1"/>
        <v>67.5</v>
      </c>
    </row>
    <row r="8" spans="1:10" ht="15" x14ac:dyDescent="0.2">
      <c r="A8" s="46" t="str">
        <f>Responses!A8</f>
        <v>Nalco Water</v>
      </c>
      <c r="B8" s="63">
        <v>15.74</v>
      </c>
      <c r="C8" s="64">
        <v>15</v>
      </c>
      <c r="D8" s="64">
        <v>9</v>
      </c>
      <c r="E8" s="64">
        <v>9</v>
      </c>
      <c r="F8" s="64">
        <v>7</v>
      </c>
      <c r="G8" s="64">
        <v>3</v>
      </c>
      <c r="H8" s="35">
        <f t="shared" ref="H8" si="2">SUM(C8:G8)</f>
        <v>43</v>
      </c>
      <c r="I8" s="16">
        <f t="shared" ref="I8" si="3">SUM(B8:G8)</f>
        <v>58.74</v>
      </c>
    </row>
    <row r="9" spans="1:10" ht="15" x14ac:dyDescent="0.2">
      <c r="A9" s="46" t="str">
        <f>Responses!A9</f>
        <v>Ultrapure and Industrial Services, LLC</v>
      </c>
      <c r="B9" s="63">
        <v>19.53</v>
      </c>
      <c r="C9" s="64">
        <v>17.5</v>
      </c>
      <c r="D9" s="64">
        <v>9</v>
      </c>
      <c r="E9" s="64">
        <v>10.5</v>
      </c>
      <c r="F9" s="64">
        <v>7</v>
      </c>
      <c r="G9" s="64">
        <v>3.5</v>
      </c>
      <c r="H9" s="35">
        <f t="shared" ref="H9" si="4">SUM(C9:G9)</f>
        <v>47.5</v>
      </c>
      <c r="I9" s="16">
        <f t="shared" ref="I9" si="5">SUM(B9:G9)</f>
        <v>67.03</v>
      </c>
    </row>
    <row r="10" spans="1:10" ht="15" x14ac:dyDescent="0.2">
      <c r="A10" s="46" t="str">
        <f>Responses!A10</f>
        <v>US Water Services</v>
      </c>
      <c r="B10" s="63">
        <v>27.95</v>
      </c>
      <c r="C10" s="64">
        <v>17.5</v>
      </c>
      <c r="D10" s="64">
        <v>9</v>
      </c>
      <c r="E10" s="64">
        <v>9</v>
      </c>
      <c r="F10" s="64">
        <v>6</v>
      </c>
      <c r="G10" s="64">
        <v>3</v>
      </c>
      <c r="H10" s="35">
        <f t="shared" ref="H10" si="6">SUM(C10:G10)</f>
        <v>44.5</v>
      </c>
      <c r="I10" s="16">
        <f t="shared" ref="I10" si="7">SUM(B10:G10)</f>
        <v>72.45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5" sqref="B5"/>
    </sheetView>
  </sheetViews>
  <sheetFormatPr defaultRowHeight="12.75" x14ac:dyDescent="0.2"/>
  <cols>
    <col min="1" max="1" width="66" customWidth="1"/>
    <col min="2" max="2" width="8.28515625" style="40" bestFit="1" customWidth="1"/>
    <col min="3" max="3" width="6.140625" customWidth="1"/>
    <col min="4" max="4" width="7.7109375" customWidth="1"/>
    <col min="5" max="5" width="6.7109375" bestFit="1" customWidth="1"/>
  </cols>
  <sheetData>
    <row r="1" spans="1:10" ht="15.75" x14ac:dyDescent="0.25">
      <c r="A1" s="94" t="s">
        <v>0</v>
      </c>
      <c r="B1" s="95"/>
      <c r="C1" s="95"/>
      <c r="D1" s="95"/>
      <c r="E1" s="95"/>
      <c r="F1" s="95"/>
      <c r="G1" s="95"/>
      <c r="H1" s="95"/>
      <c r="I1" s="30"/>
      <c r="J1" s="30"/>
    </row>
    <row r="2" spans="1:10" ht="12.75" customHeight="1" x14ac:dyDescent="0.2">
      <c r="A2" s="96" t="str">
        <f>Responses!A2</f>
        <v>RFP 730-17041 Water Systems CDM</v>
      </c>
      <c r="B2" s="96"/>
      <c r="C2" s="96"/>
      <c r="D2" s="96"/>
      <c r="E2" s="96"/>
      <c r="F2" s="96"/>
      <c r="G2" s="96"/>
      <c r="H2" s="96"/>
      <c r="I2" s="96"/>
      <c r="J2" s="30"/>
    </row>
    <row r="3" spans="1:10" ht="15.75" thickBot="1" x14ac:dyDescent="0.25">
      <c r="A3" s="30"/>
      <c r="C3" s="30"/>
      <c r="D3" s="30"/>
      <c r="E3" s="30"/>
      <c r="F3" s="30"/>
      <c r="G3" s="30"/>
      <c r="H3" s="32"/>
      <c r="I3" s="30"/>
      <c r="J3" s="30"/>
    </row>
    <row r="4" spans="1:10" ht="75" thickTop="1" thickBot="1" x14ac:dyDescent="0.25">
      <c r="A4" s="33" t="s">
        <v>4</v>
      </c>
      <c r="B4" s="47" t="s">
        <v>5</v>
      </c>
      <c r="C4" s="34" t="s">
        <v>6</v>
      </c>
      <c r="D4" s="34" t="s">
        <v>7</v>
      </c>
      <c r="E4" s="34" t="s">
        <v>15</v>
      </c>
      <c r="F4" s="34" t="s">
        <v>16</v>
      </c>
      <c r="G4" s="34" t="s">
        <v>17</v>
      </c>
      <c r="H4" s="39" t="s">
        <v>11</v>
      </c>
      <c r="I4" s="39" t="s">
        <v>8</v>
      </c>
      <c r="J4" s="21"/>
    </row>
    <row r="5" spans="1:10" ht="16.5" thickTop="1" x14ac:dyDescent="0.2">
      <c r="A5" s="46" t="str">
        <f>Responses!A5</f>
        <v>GCS Water Purification, LLC **HUB Vendor</v>
      </c>
      <c r="B5" s="78">
        <v>4.82</v>
      </c>
      <c r="C5" s="64">
        <v>17.5</v>
      </c>
      <c r="D5" s="64">
        <v>10.5</v>
      </c>
      <c r="E5" s="64">
        <v>10.5</v>
      </c>
      <c r="F5" s="64">
        <v>6</v>
      </c>
      <c r="G5" s="64">
        <v>3.5</v>
      </c>
      <c r="H5" s="35">
        <f>SUM(C5:G5)</f>
        <v>48</v>
      </c>
      <c r="I5" s="16">
        <f>SUM(B5:G5)</f>
        <v>52.82</v>
      </c>
      <c r="J5" s="21"/>
    </row>
    <row r="6" spans="1:10" ht="15" x14ac:dyDescent="0.2">
      <c r="A6" s="46" t="str">
        <f>Responses!A6</f>
        <v>GE Betz, Inc.</v>
      </c>
      <c r="B6" s="63">
        <v>18.63</v>
      </c>
      <c r="C6" s="64">
        <v>20</v>
      </c>
      <c r="D6" s="64">
        <v>12</v>
      </c>
      <c r="E6" s="64">
        <v>12</v>
      </c>
      <c r="F6" s="64">
        <v>8</v>
      </c>
      <c r="G6" s="64">
        <v>4</v>
      </c>
      <c r="H6" s="35">
        <f t="shared" ref="H6:H7" si="0">SUM(C6:G6)</f>
        <v>56</v>
      </c>
      <c r="I6" s="16">
        <f t="shared" ref="I6:I7" si="1">SUM(B6:G6)</f>
        <v>74.63</v>
      </c>
    </row>
    <row r="7" spans="1:10" ht="15" x14ac:dyDescent="0.2">
      <c r="A7" s="46" t="str">
        <f>Responses!A7</f>
        <v>Green and Substainable Services, LLC  **HUB Vendor</v>
      </c>
      <c r="B7" s="63">
        <v>30</v>
      </c>
      <c r="C7" s="64">
        <v>17.5</v>
      </c>
      <c r="D7" s="64">
        <v>10.199999999999999</v>
      </c>
      <c r="E7" s="64">
        <v>10.199999999999999</v>
      </c>
      <c r="F7" s="64">
        <v>6.8</v>
      </c>
      <c r="G7" s="64">
        <v>3.4</v>
      </c>
      <c r="H7" s="35">
        <f t="shared" si="0"/>
        <v>48.099999999999994</v>
      </c>
      <c r="I7" s="16">
        <f t="shared" si="1"/>
        <v>78.100000000000009</v>
      </c>
    </row>
    <row r="8" spans="1:10" ht="15" x14ac:dyDescent="0.2">
      <c r="A8" s="46" t="str">
        <f>Responses!A8</f>
        <v>Nalco Water</v>
      </c>
      <c r="B8" s="63">
        <v>15.74</v>
      </c>
      <c r="C8" s="64">
        <v>20</v>
      </c>
      <c r="D8" s="64">
        <v>12.3</v>
      </c>
      <c r="E8" s="64">
        <v>12.3</v>
      </c>
      <c r="F8" s="64">
        <v>8.1999999999999993</v>
      </c>
      <c r="G8" s="64">
        <v>4</v>
      </c>
      <c r="H8" s="35">
        <f t="shared" ref="H8" si="2">SUM(C8:G8)</f>
        <v>56.8</v>
      </c>
      <c r="I8" s="16">
        <f t="shared" ref="I8" si="3">SUM(B8:G8)</f>
        <v>72.540000000000006</v>
      </c>
    </row>
    <row r="9" spans="1:10" ht="15" x14ac:dyDescent="0.2">
      <c r="A9" s="46" t="str">
        <f>Responses!A9</f>
        <v>Ultrapure and Industrial Services, LLC</v>
      </c>
      <c r="B9" s="63">
        <v>19.53</v>
      </c>
      <c r="C9" s="64">
        <v>20.5</v>
      </c>
      <c r="D9" s="64">
        <v>12</v>
      </c>
      <c r="E9" s="64">
        <v>12</v>
      </c>
      <c r="F9" s="64">
        <v>8</v>
      </c>
      <c r="G9" s="64">
        <v>4.0999999999999996</v>
      </c>
      <c r="H9" s="35">
        <f t="shared" ref="H9" si="4">SUM(C9:G9)</f>
        <v>56.6</v>
      </c>
      <c r="I9" s="16">
        <f t="shared" ref="I9" si="5">SUM(B9:G9)</f>
        <v>76.13</v>
      </c>
    </row>
    <row r="10" spans="1:10" ht="15" x14ac:dyDescent="0.2">
      <c r="A10" s="46" t="str">
        <f>Responses!A10</f>
        <v>US Water Services</v>
      </c>
      <c r="B10" s="63">
        <v>27.95</v>
      </c>
      <c r="C10" s="64">
        <v>21</v>
      </c>
      <c r="D10" s="64">
        <v>12</v>
      </c>
      <c r="E10" s="64">
        <v>12</v>
      </c>
      <c r="F10" s="64">
        <v>8</v>
      </c>
      <c r="G10" s="64">
        <v>4</v>
      </c>
      <c r="H10" s="35">
        <f t="shared" ref="H10" si="6">SUM(C10:G10)</f>
        <v>57</v>
      </c>
      <c r="I10" s="16">
        <f t="shared" ref="I10" si="7">SUM(B10:G10)</f>
        <v>84.95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5" sqref="B5"/>
    </sheetView>
  </sheetViews>
  <sheetFormatPr defaultRowHeight="12.75" x14ac:dyDescent="0.2"/>
  <cols>
    <col min="1" max="1" width="64.5703125" customWidth="1"/>
    <col min="2" max="2" width="7.7109375" style="40" customWidth="1"/>
    <col min="3" max="3" width="8.140625" customWidth="1"/>
    <col min="4" max="4" width="7.85546875" customWidth="1"/>
    <col min="5" max="5" width="9.42578125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  <c r="I1" s="30"/>
    </row>
    <row r="2" spans="1:9" ht="12.75" customHeight="1" x14ac:dyDescent="0.2">
      <c r="A2" s="96" t="str">
        <f>Responses!A2</f>
        <v>RFP 730-17041 Water Systems CDM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30"/>
      <c r="C3" s="30"/>
      <c r="D3" s="30"/>
      <c r="E3" s="30"/>
      <c r="F3" s="30"/>
      <c r="G3" s="30"/>
      <c r="H3" s="32"/>
      <c r="I3" s="30"/>
    </row>
    <row r="4" spans="1:9" ht="93.75" customHeight="1" thickTop="1" thickBot="1" x14ac:dyDescent="0.25">
      <c r="A4" s="33" t="s">
        <v>4</v>
      </c>
      <c r="B4" s="47" t="s">
        <v>5</v>
      </c>
      <c r="C4" s="34" t="s">
        <v>6</v>
      </c>
      <c r="D4" s="34" t="s">
        <v>7</v>
      </c>
      <c r="E4" s="34" t="s">
        <v>15</v>
      </c>
      <c r="F4" s="34" t="s">
        <v>16</v>
      </c>
      <c r="G4" s="34" t="s">
        <v>17</v>
      </c>
      <c r="H4" s="39" t="s">
        <v>11</v>
      </c>
      <c r="I4" s="39" t="s">
        <v>8</v>
      </c>
    </row>
    <row r="5" spans="1:9" ht="15.75" thickTop="1" x14ac:dyDescent="0.2">
      <c r="A5" s="46" t="str">
        <f>Responses!A5</f>
        <v>GCS Water Purification, LLC **HUB Vendor</v>
      </c>
      <c r="B5" s="78">
        <v>4.82</v>
      </c>
      <c r="C5" s="64">
        <v>25</v>
      </c>
      <c r="D5" s="64">
        <v>15</v>
      </c>
      <c r="E5" s="64">
        <v>15</v>
      </c>
      <c r="F5" s="64">
        <v>10</v>
      </c>
      <c r="G5" s="64">
        <v>5</v>
      </c>
      <c r="H5" s="35">
        <f>SUM(C5:G5)</f>
        <v>70</v>
      </c>
      <c r="I5" s="16">
        <f>SUM(B5:G5)</f>
        <v>74.819999999999993</v>
      </c>
    </row>
    <row r="6" spans="1:9" ht="15" x14ac:dyDescent="0.2">
      <c r="A6" s="46" t="str">
        <f>Responses!A6</f>
        <v>GE Betz, Inc.</v>
      </c>
      <c r="B6" s="63">
        <v>18.63</v>
      </c>
      <c r="C6" s="64">
        <v>20</v>
      </c>
      <c r="D6" s="64">
        <v>12</v>
      </c>
      <c r="E6" s="64">
        <v>15</v>
      </c>
      <c r="F6" s="64">
        <v>10</v>
      </c>
      <c r="G6" s="64">
        <v>5</v>
      </c>
      <c r="H6" s="35">
        <f t="shared" ref="H6:H7" si="0">SUM(C6:G6)</f>
        <v>62</v>
      </c>
      <c r="I6" s="16">
        <f t="shared" ref="I6:I7" si="1">SUM(B6:G6)</f>
        <v>80.63</v>
      </c>
    </row>
    <row r="7" spans="1:9" ht="15" x14ac:dyDescent="0.2">
      <c r="A7" s="46" t="str">
        <f>Responses!A7</f>
        <v>Green and Substainable Services, LLC  **HUB Vendor</v>
      </c>
      <c r="B7" s="63">
        <v>30</v>
      </c>
      <c r="C7" s="64">
        <v>20</v>
      </c>
      <c r="D7" s="64">
        <v>12</v>
      </c>
      <c r="E7" s="64">
        <v>12</v>
      </c>
      <c r="F7" s="64">
        <v>10</v>
      </c>
      <c r="G7" s="64">
        <v>4</v>
      </c>
      <c r="H7" s="35">
        <f t="shared" si="0"/>
        <v>58</v>
      </c>
      <c r="I7" s="16">
        <f t="shared" si="1"/>
        <v>88</v>
      </c>
    </row>
    <row r="8" spans="1:9" ht="15" x14ac:dyDescent="0.2">
      <c r="A8" s="46" t="str">
        <f>Responses!A8</f>
        <v>Nalco Water</v>
      </c>
      <c r="B8" s="63">
        <v>15.74</v>
      </c>
      <c r="C8" s="64">
        <v>25</v>
      </c>
      <c r="D8" s="64">
        <v>15</v>
      </c>
      <c r="E8" s="64">
        <v>15</v>
      </c>
      <c r="F8" s="64">
        <v>10</v>
      </c>
      <c r="G8" s="64">
        <v>5</v>
      </c>
      <c r="H8" s="35">
        <f t="shared" ref="H8" si="2">SUM(C8:G8)</f>
        <v>70</v>
      </c>
      <c r="I8" s="16">
        <f t="shared" ref="I8" si="3">SUM(B8:G8)</f>
        <v>85.740000000000009</v>
      </c>
    </row>
    <row r="9" spans="1:9" ht="15" x14ac:dyDescent="0.2">
      <c r="A9" s="46" t="str">
        <f>Responses!A9</f>
        <v>Ultrapure and Industrial Services, LLC</v>
      </c>
      <c r="B9" s="63">
        <v>19.53</v>
      </c>
      <c r="C9" s="64">
        <v>25</v>
      </c>
      <c r="D9" s="64">
        <v>15</v>
      </c>
      <c r="E9" s="64">
        <v>15</v>
      </c>
      <c r="F9" s="64">
        <v>10</v>
      </c>
      <c r="G9" s="64">
        <v>5</v>
      </c>
      <c r="H9" s="35">
        <f t="shared" ref="H9" si="4">SUM(C9:G9)</f>
        <v>70</v>
      </c>
      <c r="I9" s="16">
        <f t="shared" ref="I9" si="5">SUM(B9:G9)</f>
        <v>89.53</v>
      </c>
    </row>
    <row r="10" spans="1:9" ht="15" x14ac:dyDescent="0.2">
      <c r="A10" s="46" t="str">
        <f>Responses!A10</f>
        <v>US Water Services</v>
      </c>
      <c r="B10" s="63">
        <v>27.95</v>
      </c>
      <c r="C10" s="64">
        <v>20</v>
      </c>
      <c r="D10" s="64">
        <v>12</v>
      </c>
      <c r="E10" s="64">
        <v>15</v>
      </c>
      <c r="F10" s="64">
        <v>8</v>
      </c>
      <c r="G10" s="64">
        <v>5</v>
      </c>
      <c r="H10" s="35">
        <f t="shared" ref="H10" si="6">SUM(C10:G10)</f>
        <v>60</v>
      </c>
      <c r="I10" s="16">
        <f t="shared" ref="I10" si="7">SUM(B10:G10)</f>
        <v>87.95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19" sqref="D19"/>
    </sheetView>
  </sheetViews>
  <sheetFormatPr defaultRowHeight="12.75" x14ac:dyDescent="0.2"/>
  <cols>
    <col min="1" max="1" width="57.85546875" customWidth="1"/>
    <col min="2" max="2" width="7.42578125" style="40" customWidth="1"/>
    <col min="3" max="3" width="6.42578125" bestFit="1" customWidth="1"/>
    <col min="4" max="4" width="7.7109375" customWidth="1"/>
    <col min="5" max="5" width="9.140625" customWidth="1"/>
  </cols>
  <sheetData>
    <row r="1" spans="1:9" ht="15.75" x14ac:dyDescent="0.25">
      <c r="A1" s="94" t="s">
        <v>0</v>
      </c>
      <c r="B1" s="95"/>
      <c r="C1" s="95"/>
      <c r="D1" s="95"/>
      <c r="E1" s="95"/>
      <c r="F1" s="95"/>
      <c r="G1" s="95"/>
      <c r="H1" s="95"/>
      <c r="I1" s="30"/>
    </row>
    <row r="2" spans="1:9" ht="12.75" customHeight="1" x14ac:dyDescent="0.2">
      <c r="A2" s="96" t="str">
        <f>Responses!A2</f>
        <v>RFP 730-17041 Water Systems CDM</v>
      </c>
      <c r="B2" s="96"/>
      <c r="C2" s="96"/>
      <c r="D2" s="96"/>
      <c r="E2" s="96"/>
      <c r="F2" s="96"/>
      <c r="G2" s="96"/>
      <c r="H2" s="96"/>
      <c r="I2" s="96"/>
    </row>
    <row r="3" spans="1:9" ht="15.75" thickBot="1" x14ac:dyDescent="0.25">
      <c r="A3" s="30"/>
      <c r="C3" s="30"/>
      <c r="D3" s="30"/>
      <c r="E3" s="30"/>
      <c r="F3" s="30"/>
      <c r="G3" s="30"/>
      <c r="H3" s="32"/>
      <c r="I3" s="30"/>
    </row>
    <row r="4" spans="1:9" ht="75" thickTop="1" thickBot="1" x14ac:dyDescent="0.25">
      <c r="A4" s="33" t="s">
        <v>4</v>
      </c>
      <c r="B4" s="47" t="s">
        <v>5</v>
      </c>
      <c r="C4" s="34" t="s">
        <v>6</v>
      </c>
      <c r="D4" s="34" t="s">
        <v>7</v>
      </c>
      <c r="E4" s="34" t="s">
        <v>15</v>
      </c>
      <c r="F4" s="34" t="s">
        <v>16</v>
      </c>
      <c r="G4" s="34" t="s">
        <v>17</v>
      </c>
      <c r="H4" s="39" t="s">
        <v>11</v>
      </c>
      <c r="I4" s="39" t="s">
        <v>8</v>
      </c>
    </row>
    <row r="5" spans="1:9" ht="15.75" thickTop="1" x14ac:dyDescent="0.2">
      <c r="A5" s="46" t="str">
        <f>Responses!A5</f>
        <v>GCS Water Purification, LLC **HUB Vendor</v>
      </c>
      <c r="B5" s="78">
        <v>4.82</v>
      </c>
      <c r="C5" s="64">
        <v>15</v>
      </c>
      <c r="D5" s="64">
        <v>9</v>
      </c>
      <c r="E5" s="64">
        <v>12</v>
      </c>
      <c r="F5" s="64">
        <v>6</v>
      </c>
      <c r="G5" s="64">
        <v>3.5</v>
      </c>
      <c r="H5" s="35">
        <f>SUM(C5:G5)</f>
        <v>45.5</v>
      </c>
      <c r="I5" s="16">
        <f>SUM(B5:G5)</f>
        <v>50.32</v>
      </c>
    </row>
    <row r="6" spans="1:9" ht="15" x14ac:dyDescent="0.2">
      <c r="A6" s="46" t="str">
        <f>Responses!A6</f>
        <v>GE Betz, Inc.</v>
      </c>
      <c r="B6" s="63">
        <v>18.63</v>
      </c>
      <c r="C6" s="64">
        <v>22.5</v>
      </c>
      <c r="D6" s="64">
        <v>10.5</v>
      </c>
      <c r="E6" s="64">
        <v>9</v>
      </c>
      <c r="F6" s="64">
        <v>4</v>
      </c>
      <c r="G6" s="64">
        <v>3.5</v>
      </c>
      <c r="H6" s="35">
        <f t="shared" ref="H6:H7" si="0">SUM(C6:G6)</f>
        <v>49.5</v>
      </c>
      <c r="I6" s="16">
        <f t="shared" ref="I6:I7" si="1">SUM(B6:G6)</f>
        <v>68.13</v>
      </c>
    </row>
    <row r="7" spans="1:9" ht="15" x14ac:dyDescent="0.2">
      <c r="A7" s="46" t="str">
        <f>Responses!A7</f>
        <v>Green and Substainable Services, LLC  **HUB Vendor</v>
      </c>
      <c r="B7" s="63">
        <v>30</v>
      </c>
      <c r="C7" s="64">
        <v>15</v>
      </c>
      <c r="D7" s="64">
        <v>9</v>
      </c>
      <c r="E7" s="64">
        <v>9</v>
      </c>
      <c r="F7" s="64">
        <v>6</v>
      </c>
      <c r="G7" s="64">
        <v>3</v>
      </c>
      <c r="H7" s="35">
        <f t="shared" si="0"/>
        <v>42</v>
      </c>
      <c r="I7" s="16">
        <f t="shared" si="1"/>
        <v>72</v>
      </c>
    </row>
    <row r="8" spans="1:9" ht="15" x14ac:dyDescent="0.2">
      <c r="A8" s="46" t="str">
        <f>Responses!A8</f>
        <v>Nalco Water</v>
      </c>
      <c r="B8" s="63">
        <v>15.74</v>
      </c>
      <c r="C8" s="64">
        <v>25</v>
      </c>
      <c r="D8" s="64">
        <v>10.5</v>
      </c>
      <c r="E8" s="64">
        <v>12</v>
      </c>
      <c r="F8" s="64">
        <v>6</v>
      </c>
      <c r="G8" s="64">
        <v>3.5</v>
      </c>
      <c r="H8" s="35">
        <f t="shared" ref="H8" si="2">SUM(C8:G8)</f>
        <v>57</v>
      </c>
      <c r="I8" s="16">
        <f>SUM(B8:G8)</f>
        <v>72.740000000000009</v>
      </c>
    </row>
    <row r="9" spans="1:9" ht="15" x14ac:dyDescent="0.2">
      <c r="A9" s="46" t="str">
        <f>Responses!A9</f>
        <v>Ultrapure and Industrial Services, LLC</v>
      </c>
      <c r="B9" s="63">
        <v>19.53</v>
      </c>
      <c r="C9" s="64">
        <v>17.5</v>
      </c>
      <c r="D9" s="64">
        <v>9</v>
      </c>
      <c r="E9" s="64">
        <v>13.5</v>
      </c>
      <c r="F9" s="64">
        <v>7</v>
      </c>
      <c r="G9" s="64">
        <v>3.5</v>
      </c>
      <c r="H9" s="35">
        <f t="shared" ref="H9" si="3">SUM(C9:G9)</f>
        <v>50.5</v>
      </c>
      <c r="I9" s="16">
        <f t="shared" ref="I9" si="4">SUM(B9:G9)</f>
        <v>70.03</v>
      </c>
    </row>
    <row r="10" spans="1:9" ht="15" x14ac:dyDescent="0.2">
      <c r="A10" s="46" t="str">
        <f>Responses!A10</f>
        <v>US Water Services</v>
      </c>
      <c r="B10" s="63">
        <v>27.95</v>
      </c>
      <c r="C10" s="64">
        <v>25</v>
      </c>
      <c r="D10" s="64">
        <v>9</v>
      </c>
      <c r="E10" s="64">
        <v>12</v>
      </c>
      <c r="F10" s="64">
        <v>6</v>
      </c>
      <c r="G10" s="64">
        <v>3</v>
      </c>
      <c r="H10" s="35">
        <f t="shared" ref="H10" si="5">SUM(C10:G10)</f>
        <v>55</v>
      </c>
      <c r="I10" s="16">
        <f t="shared" ref="I10" si="6">SUM(B10:G10)</f>
        <v>82.95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opLeftCell="A2" zoomScaleNormal="100" workbookViewId="0">
      <selection activeCell="E14" sqref="E14"/>
    </sheetView>
  </sheetViews>
  <sheetFormatPr defaultRowHeight="15" x14ac:dyDescent="0.2"/>
  <cols>
    <col min="1" max="1" width="59.42578125" style="2" customWidth="1"/>
    <col min="2" max="6" width="9.140625" style="2"/>
    <col min="7" max="7" width="17.5703125" style="2" bestFit="1" customWidth="1"/>
    <col min="8" max="8" width="11.140625" style="2" customWidth="1"/>
    <col min="9" max="10" width="9.42578125" style="2" customWidth="1"/>
    <col min="11" max="12" width="9" style="2" customWidth="1"/>
    <col min="13" max="13" width="17.5703125" style="2" bestFit="1" customWidth="1"/>
    <col min="14" max="14" width="13.42578125" style="2" customWidth="1"/>
    <col min="15" max="16384" width="9.140625" style="2"/>
  </cols>
  <sheetData>
    <row r="1" spans="1:14" ht="15.75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75" x14ac:dyDescent="0.2">
      <c r="A2" s="96" t="str">
        <f>Responses!A2</f>
        <v>RFP 730-17041 Water Systems CDM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5.75" thickBot="1" x14ac:dyDescent="0.25">
      <c r="M3" s="4"/>
      <c r="N3" s="4"/>
    </row>
    <row r="4" spans="1:14" s="3" customFormat="1" ht="179.25" customHeight="1" thickBot="1" x14ac:dyDescent="0.25">
      <c r="A4" s="6" t="s">
        <v>2</v>
      </c>
      <c r="B4" s="12" t="s">
        <v>28</v>
      </c>
      <c r="C4" s="12" t="s">
        <v>29</v>
      </c>
      <c r="D4" s="12" t="s">
        <v>30</v>
      </c>
      <c r="E4" s="12" t="s">
        <v>31</v>
      </c>
      <c r="F4" s="12" t="s">
        <v>32</v>
      </c>
      <c r="G4" s="13" t="s">
        <v>3</v>
      </c>
      <c r="H4" s="5" t="s">
        <v>1</v>
      </c>
      <c r="J4" s="10"/>
      <c r="K4" s="10"/>
      <c r="L4" s="10"/>
    </row>
    <row r="5" spans="1:14" ht="16.5" customHeight="1" x14ac:dyDescent="0.2">
      <c r="A5" s="36" t="str">
        <f>Responses!A5</f>
        <v>GCS Water Purification, LLC **HUB Vendor</v>
      </c>
      <c r="B5" s="14">
        <f>'Evaluator 1'!H5</f>
        <v>42</v>
      </c>
      <c r="C5" s="15">
        <f>'Evaluator 2'!H5</f>
        <v>35</v>
      </c>
      <c r="D5" s="14">
        <f>'Evaluator 3'!H5</f>
        <v>48</v>
      </c>
      <c r="E5" s="14">
        <f>'Evaluator 4'!H5</f>
        <v>70</v>
      </c>
      <c r="F5" s="15">
        <f>'Evaluator 5'!H5</f>
        <v>45.5</v>
      </c>
      <c r="G5" s="14">
        <f t="shared" ref="G5:G10" si="0">AVERAGE(B5:F5)</f>
        <v>48.1</v>
      </c>
      <c r="H5" s="70">
        <f>RANK(G5,$G$5:$G$10,0)</f>
        <v>5</v>
      </c>
      <c r="J5" s="11"/>
      <c r="K5" s="11"/>
      <c r="L5" s="11"/>
    </row>
    <row r="6" spans="1:14" s="11" customFormat="1" x14ac:dyDescent="0.2">
      <c r="A6" s="36" t="str">
        <f>Responses!A6</f>
        <v>GE Betz, Inc.</v>
      </c>
      <c r="B6" s="68">
        <f>'Evaluator 1'!H6</f>
        <v>47</v>
      </c>
      <c r="C6" s="69">
        <f>'Evaluator 2'!H6</f>
        <v>39</v>
      </c>
      <c r="D6" s="68">
        <f>'Evaluator 3'!H6</f>
        <v>56</v>
      </c>
      <c r="E6" s="68">
        <f>'Evaluator 4'!H6</f>
        <v>62</v>
      </c>
      <c r="F6" s="15">
        <f>'Evaluator 5'!H6</f>
        <v>49.5</v>
      </c>
      <c r="G6" s="68">
        <f t="shared" si="0"/>
        <v>50.7</v>
      </c>
      <c r="H6" s="70">
        <f t="shared" ref="H6:H10" si="1">RANK(G6,$G$5:$G$10,0)</f>
        <v>4</v>
      </c>
    </row>
    <row r="7" spans="1:14" x14ac:dyDescent="0.2">
      <c r="A7" s="36" t="str">
        <f>Responses!A7</f>
        <v>Green and Substainable Services, LLC  **HUB Vendor</v>
      </c>
      <c r="B7" s="14">
        <f>'Evaluator 1'!H7</f>
        <v>46</v>
      </c>
      <c r="C7" s="15">
        <f>'Evaluator 2'!H7</f>
        <v>37.5</v>
      </c>
      <c r="D7" s="14">
        <f>'Evaluator 3'!H7</f>
        <v>48.099999999999994</v>
      </c>
      <c r="E7" s="14">
        <f>'Evaluator 4'!H7</f>
        <v>58</v>
      </c>
      <c r="F7" s="15">
        <f>'Evaluator 5'!H7</f>
        <v>42</v>
      </c>
      <c r="G7" s="14">
        <f t="shared" si="0"/>
        <v>46.32</v>
      </c>
      <c r="H7" s="70">
        <f t="shared" si="1"/>
        <v>6</v>
      </c>
    </row>
    <row r="8" spans="1:14" x14ac:dyDescent="0.2">
      <c r="A8" s="36" t="str">
        <f>Responses!A8</f>
        <v>Nalco Water</v>
      </c>
      <c r="B8" s="14">
        <f>'Evaluator 1'!H8</f>
        <v>56</v>
      </c>
      <c r="C8" s="15">
        <f>'Evaluator 2'!H8</f>
        <v>43</v>
      </c>
      <c r="D8" s="14">
        <f>'Evaluator 3'!H8</f>
        <v>56.8</v>
      </c>
      <c r="E8" s="14">
        <f>'Evaluator 4'!H8</f>
        <v>70</v>
      </c>
      <c r="F8" s="15">
        <f>'Evaluator 5'!H8</f>
        <v>57</v>
      </c>
      <c r="G8" s="14">
        <f t="shared" si="0"/>
        <v>56.56</v>
      </c>
      <c r="H8" s="70">
        <f t="shared" si="1"/>
        <v>1</v>
      </c>
    </row>
    <row r="9" spans="1:14" x14ac:dyDescent="0.2">
      <c r="A9" s="36" t="str">
        <f>Responses!A9</f>
        <v>Ultrapure and Industrial Services, LLC</v>
      </c>
      <c r="B9" s="14">
        <f>'Evaluator 1'!H9</f>
        <v>42</v>
      </c>
      <c r="C9" s="15">
        <f>'Evaluator 2'!H9</f>
        <v>47.5</v>
      </c>
      <c r="D9" s="14">
        <f>'Evaluator 3'!H9</f>
        <v>56.6</v>
      </c>
      <c r="E9" s="14">
        <f>'Evaluator 4'!H9</f>
        <v>70</v>
      </c>
      <c r="F9" s="15">
        <f>'Evaluator 5'!H9</f>
        <v>50.5</v>
      </c>
      <c r="G9" s="14">
        <f t="shared" si="0"/>
        <v>53.320000000000007</v>
      </c>
      <c r="H9" s="70">
        <f t="shared" si="1"/>
        <v>3</v>
      </c>
    </row>
    <row r="10" spans="1:14" x14ac:dyDescent="0.2">
      <c r="A10" s="36" t="str">
        <f>Responses!A10</f>
        <v>US Water Services</v>
      </c>
      <c r="B10" s="14">
        <f>'Evaluator 1'!H10</f>
        <v>51</v>
      </c>
      <c r="C10" s="15">
        <f>'Evaluator 2'!H10</f>
        <v>44.5</v>
      </c>
      <c r="D10" s="14">
        <f>'Evaluator 3'!H10</f>
        <v>57</v>
      </c>
      <c r="E10" s="14">
        <f>'Evaluator 4'!H10</f>
        <v>60</v>
      </c>
      <c r="F10" s="15">
        <f>'Evaluator 5'!H10</f>
        <v>55</v>
      </c>
      <c r="G10" s="14">
        <f t="shared" si="0"/>
        <v>53.5</v>
      </c>
      <c r="H10" s="70">
        <f t="shared" si="1"/>
        <v>2</v>
      </c>
    </row>
  </sheetData>
  <mergeCells count="2">
    <mergeCell ref="A1:N1"/>
    <mergeCell ref="A2:N2"/>
  </mergeCells>
  <phoneticPr fontId="1" type="noConversion"/>
  <pageMargins left="0.75" right="0.75" top="1" bottom="1" header="0.5" footer="0.5"/>
  <pageSetup scale="95" orientation="landscape" horizontalDpi="12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topLeftCell="A4" workbookViewId="0">
      <selection activeCell="D24" sqref="D24"/>
    </sheetView>
  </sheetViews>
  <sheetFormatPr defaultRowHeight="12.75" x14ac:dyDescent="0.2"/>
  <cols>
    <col min="2" max="2" width="48.28515625" customWidth="1"/>
    <col min="3" max="3" width="63.5703125" customWidth="1"/>
    <col min="4" max="4" width="33.85546875" customWidth="1"/>
    <col min="5" max="5" width="50.42578125" customWidth="1"/>
    <col min="6" max="6" width="26.28515625" customWidth="1"/>
    <col min="7" max="7" width="24" customWidth="1"/>
    <col min="8" max="8" width="55.7109375" customWidth="1"/>
  </cols>
  <sheetData>
    <row r="1" spans="1:8" x14ac:dyDescent="0.2">
      <c r="A1" s="23"/>
      <c r="B1" s="23"/>
      <c r="C1" s="23"/>
      <c r="D1" s="23"/>
      <c r="E1" s="23"/>
      <c r="F1" s="23"/>
      <c r="G1" s="63"/>
    </row>
    <row r="2" spans="1:8" x14ac:dyDescent="0.2">
      <c r="A2" s="23"/>
      <c r="B2" s="23"/>
      <c r="C2" s="23"/>
      <c r="D2" s="23"/>
      <c r="E2" s="23"/>
      <c r="F2" s="23"/>
      <c r="G2" s="63"/>
    </row>
    <row r="3" spans="1:8" ht="15.75" x14ac:dyDescent="0.2">
      <c r="A3" s="23"/>
      <c r="B3" s="97"/>
      <c r="C3" s="97"/>
      <c r="D3" s="97"/>
      <c r="E3" s="98"/>
      <c r="F3" s="23"/>
      <c r="G3" s="63"/>
    </row>
    <row r="4" spans="1:8" x14ac:dyDescent="0.2">
      <c r="A4" s="23"/>
      <c r="B4" s="99" t="str">
        <f>Responses!A2</f>
        <v>RFP 730-17041 Water Systems CDM</v>
      </c>
      <c r="C4" s="100"/>
      <c r="D4" s="100"/>
      <c r="E4" s="100"/>
      <c r="F4" s="23"/>
      <c r="G4" s="63"/>
    </row>
    <row r="5" spans="1:8" x14ac:dyDescent="0.2">
      <c r="A5" s="23"/>
      <c r="B5" s="23"/>
      <c r="C5" s="23"/>
      <c r="D5" s="23"/>
      <c r="E5" s="23"/>
      <c r="F5" s="23"/>
      <c r="G5" s="63"/>
    </row>
    <row r="6" spans="1:8" x14ac:dyDescent="0.2">
      <c r="A6" s="23"/>
      <c r="B6" s="23"/>
      <c r="C6" s="41" t="s">
        <v>12</v>
      </c>
      <c r="D6" s="101"/>
      <c r="E6" s="101"/>
      <c r="F6" s="101"/>
      <c r="G6" s="101"/>
    </row>
    <row r="7" spans="1:8" ht="15.75" x14ac:dyDescent="0.25">
      <c r="A7" s="23"/>
      <c r="B7" s="50" t="s">
        <v>9</v>
      </c>
      <c r="C7" s="51" t="s">
        <v>22</v>
      </c>
      <c r="D7" s="51" t="s">
        <v>25</v>
      </c>
      <c r="E7" s="51" t="s">
        <v>24</v>
      </c>
      <c r="F7" s="51" t="s">
        <v>21</v>
      </c>
      <c r="G7" s="51" t="s">
        <v>23</v>
      </c>
      <c r="H7" s="51" t="s">
        <v>20</v>
      </c>
    </row>
    <row r="8" spans="1:8" ht="15.75" x14ac:dyDescent="0.25">
      <c r="A8" s="23"/>
      <c r="B8" s="42" t="s">
        <v>13</v>
      </c>
      <c r="C8" s="52">
        <v>361000</v>
      </c>
      <c r="D8" s="52">
        <v>385613</v>
      </c>
      <c r="E8" s="53">
        <v>487018.42</v>
      </c>
      <c r="F8" s="53">
        <v>497779</v>
      </c>
      <c r="G8" s="53">
        <v>532631.66</v>
      </c>
      <c r="H8" s="53">
        <v>664056</v>
      </c>
    </row>
    <row r="9" spans="1:8" ht="15.75" x14ac:dyDescent="0.25">
      <c r="A9" s="23"/>
      <c r="B9" s="43" t="s">
        <v>8</v>
      </c>
      <c r="C9" s="44">
        <f>SUM(C8:C8)</f>
        <v>361000</v>
      </c>
      <c r="D9" s="44">
        <f>SUM(D8:D8)</f>
        <v>385613</v>
      </c>
      <c r="E9" s="44">
        <f t="shared" ref="E9:G9" si="0">SUM(E8:E8)</f>
        <v>487018.42</v>
      </c>
      <c r="F9" s="44">
        <f t="shared" si="0"/>
        <v>497779</v>
      </c>
      <c r="G9" s="44">
        <f t="shared" si="0"/>
        <v>532631.66</v>
      </c>
      <c r="H9" s="44">
        <f>SUM(H8:H8)</f>
        <v>664056</v>
      </c>
    </row>
    <row r="10" spans="1:8" ht="15.75" x14ac:dyDescent="0.25">
      <c r="A10" s="23"/>
      <c r="B10" s="42" t="s">
        <v>14</v>
      </c>
      <c r="C10" s="45">
        <v>0</v>
      </c>
      <c r="D10" s="45">
        <f>D9-C9</f>
        <v>24613</v>
      </c>
      <c r="E10" s="53">
        <f>E9-C9</f>
        <v>126018.41999999998</v>
      </c>
      <c r="F10" s="53">
        <f>F9-C9</f>
        <v>136779</v>
      </c>
      <c r="G10" s="53">
        <f>G9-C9</f>
        <v>171631.66000000003</v>
      </c>
      <c r="H10" s="53">
        <f>H9-C9</f>
        <v>303056</v>
      </c>
    </row>
    <row r="11" spans="1:8" ht="15.75" x14ac:dyDescent="0.25">
      <c r="A11" s="23"/>
      <c r="B11" s="24" t="s">
        <v>10</v>
      </c>
      <c r="C11" s="54">
        <v>30</v>
      </c>
      <c r="D11" s="49">
        <f>$C$11-(D10/$C$9)*$C$11</f>
        <v>27.954598337950138</v>
      </c>
      <c r="E11" s="49">
        <f>ABS($C$11-(E10/$C$9)*$C$11)</f>
        <v>19.527555124653741</v>
      </c>
      <c r="F11" s="49">
        <f t="shared" ref="F11:G11" si="1">ABS($C$11-(F10/$C$9)*$C$11)</f>
        <v>18.633324099722991</v>
      </c>
      <c r="G11" s="49">
        <f t="shared" si="1"/>
        <v>15.736981163434901</v>
      </c>
      <c r="H11" s="49">
        <f t="shared" ref="H11" si="2">ABS($C$11-(H10/$C$9)*$C$11)</f>
        <v>4.8152908587257599</v>
      </c>
    </row>
    <row r="12" spans="1:8" x14ac:dyDescent="0.2">
      <c r="A12" s="23"/>
      <c r="B12" s="55"/>
      <c r="C12" s="56"/>
      <c r="D12" s="55"/>
      <c r="E12" s="55"/>
      <c r="F12" s="23"/>
      <c r="G12" s="63"/>
    </row>
    <row r="13" spans="1:8" x14ac:dyDescent="0.2">
      <c r="A13" s="23"/>
      <c r="B13" s="57" t="s">
        <v>18</v>
      </c>
      <c r="C13" s="55"/>
      <c r="D13" s="57"/>
      <c r="E13" s="23"/>
      <c r="F13" s="23"/>
      <c r="G13" s="63"/>
    </row>
    <row r="14" spans="1:8" x14ac:dyDescent="0.2">
      <c r="A14" s="23"/>
      <c r="B14" s="72" t="s">
        <v>20</v>
      </c>
      <c r="C14" s="58">
        <v>664056</v>
      </c>
      <c r="D14" s="78">
        <v>4.82</v>
      </c>
      <c r="E14" s="23"/>
      <c r="F14" s="23"/>
      <c r="G14" s="63"/>
    </row>
    <row r="15" spans="1:8" x14ac:dyDescent="0.2">
      <c r="A15" s="23"/>
      <c r="B15" s="72" t="s">
        <v>21</v>
      </c>
      <c r="C15" s="58">
        <v>497779</v>
      </c>
      <c r="D15" s="78">
        <v>18.63</v>
      </c>
      <c r="E15" s="23"/>
      <c r="F15" s="23"/>
      <c r="G15" s="63"/>
    </row>
    <row r="16" spans="1:8" x14ac:dyDescent="0.2">
      <c r="A16" s="23"/>
      <c r="B16" s="72" t="s">
        <v>22</v>
      </c>
      <c r="C16" s="59">
        <v>361000</v>
      </c>
      <c r="D16" s="78">
        <v>30</v>
      </c>
      <c r="E16" s="23"/>
      <c r="F16" s="23"/>
      <c r="G16" s="63"/>
    </row>
    <row r="17" spans="1:7" x14ac:dyDescent="0.2">
      <c r="A17" s="23"/>
      <c r="B17" s="72" t="s">
        <v>23</v>
      </c>
      <c r="C17" s="59">
        <v>532631.66</v>
      </c>
      <c r="D17" s="78">
        <v>15.74</v>
      </c>
      <c r="E17" s="23"/>
      <c r="F17" s="23"/>
      <c r="G17" s="63"/>
    </row>
    <row r="18" spans="1:7" x14ac:dyDescent="0.2">
      <c r="A18" s="23"/>
      <c r="B18" s="72" t="s">
        <v>24</v>
      </c>
      <c r="C18" s="73">
        <v>487018.42</v>
      </c>
      <c r="D18" s="78">
        <v>19.53</v>
      </c>
      <c r="E18" s="23"/>
      <c r="F18" s="23"/>
      <c r="G18" s="63"/>
    </row>
    <row r="19" spans="1:7" x14ac:dyDescent="0.2">
      <c r="A19" s="63"/>
      <c r="B19" s="65" t="s">
        <v>25</v>
      </c>
      <c r="C19" s="73">
        <v>385613</v>
      </c>
      <c r="D19" s="78">
        <v>27.95</v>
      </c>
      <c r="E19" s="63"/>
      <c r="F19" s="63"/>
      <c r="G19" s="63"/>
    </row>
    <row r="20" spans="1:7" x14ac:dyDescent="0.2">
      <c r="A20" s="63"/>
      <c r="B20" s="63"/>
      <c r="C20" s="63"/>
      <c r="D20" s="63"/>
      <c r="E20" s="63"/>
      <c r="F20" s="63"/>
      <c r="G20" s="63"/>
    </row>
    <row r="21" spans="1:7" ht="11.25" customHeight="1" x14ac:dyDescent="0.2">
      <c r="A21" s="63"/>
      <c r="B21" s="63"/>
      <c r="C21" s="63"/>
      <c r="D21" s="63"/>
      <c r="E21" s="63"/>
      <c r="F21" s="63"/>
      <c r="G21" s="63"/>
    </row>
    <row r="22" spans="1:7" ht="20.25" customHeight="1" x14ac:dyDescent="0.2">
      <c r="A22" s="63"/>
      <c r="B22" s="63"/>
      <c r="C22" s="63"/>
      <c r="D22" s="63"/>
      <c r="E22" s="77"/>
      <c r="F22" s="102"/>
      <c r="G22" s="63"/>
    </row>
    <row r="23" spans="1:7" ht="33.75" customHeight="1" x14ac:dyDescent="0.2">
      <c r="A23" s="63"/>
      <c r="B23" s="63"/>
      <c r="C23" s="63"/>
      <c r="D23" s="63"/>
      <c r="E23" s="63"/>
      <c r="F23" s="103"/>
      <c r="G23" s="63"/>
    </row>
    <row r="24" spans="1:7" x14ac:dyDescent="0.2">
      <c r="A24" s="63"/>
      <c r="B24" s="63"/>
      <c r="C24" s="66"/>
      <c r="D24" s="63"/>
      <c r="E24" s="63"/>
      <c r="F24" s="63"/>
      <c r="G24" s="63"/>
    </row>
    <row r="25" spans="1:7" x14ac:dyDescent="0.2">
      <c r="A25" s="63"/>
      <c r="B25" s="63"/>
      <c r="C25" s="66"/>
      <c r="D25" s="63"/>
      <c r="E25" s="63"/>
      <c r="F25" s="63"/>
      <c r="G25" s="63"/>
    </row>
    <row r="26" spans="1:7" x14ac:dyDescent="0.2">
      <c r="A26" s="63"/>
      <c r="B26" s="63"/>
      <c r="C26" s="66"/>
      <c r="D26" s="63"/>
      <c r="E26" s="63"/>
      <c r="F26" s="63"/>
      <c r="G26" s="63"/>
    </row>
    <row r="27" spans="1:7" x14ac:dyDescent="0.2">
      <c r="A27" s="63"/>
      <c r="B27" s="63"/>
      <c r="C27" s="66"/>
      <c r="D27" s="63"/>
      <c r="E27" s="63"/>
      <c r="F27" s="63"/>
      <c r="G27" s="63"/>
    </row>
    <row r="28" spans="1:7" x14ac:dyDescent="0.2">
      <c r="A28" s="63"/>
      <c r="B28" s="63"/>
      <c r="C28" s="66"/>
      <c r="D28" s="63"/>
      <c r="E28" s="63"/>
      <c r="F28" s="63"/>
      <c r="G28" s="63"/>
    </row>
  </sheetData>
  <mergeCells count="4">
    <mergeCell ref="B3:E3"/>
    <mergeCell ref="B4:E4"/>
    <mergeCell ref="D6:G6"/>
    <mergeCell ref="F22:F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10" sqref="A10"/>
    </sheetView>
  </sheetViews>
  <sheetFormatPr defaultRowHeight="12.75" x14ac:dyDescent="0.2"/>
  <cols>
    <col min="1" max="1" width="62.7109375" customWidth="1"/>
    <col min="2" max="2" width="11" customWidth="1"/>
    <col min="3" max="3" width="7.7109375" customWidth="1"/>
    <col min="4" max="4" width="8.28515625" bestFit="1" customWidth="1"/>
    <col min="5" max="5" width="8.5703125" customWidth="1"/>
    <col min="6" max="6" width="8.28515625" bestFit="1" customWidth="1"/>
    <col min="7" max="7" width="17.5703125" bestFit="1" customWidth="1"/>
    <col min="8" max="8" width="10.42578125" bestFit="1" customWidth="1"/>
  </cols>
  <sheetData>
    <row r="1" spans="1:8" ht="15.75" x14ac:dyDescent="0.25">
      <c r="A1" s="94" t="s">
        <v>0</v>
      </c>
      <c r="B1" s="95"/>
      <c r="C1" s="95"/>
      <c r="D1" s="95"/>
      <c r="E1" s="95"/>
      <c r="F1" s="95"/>
      <c r="G1" s="95"/>
      <c r="H1" s="95"/>
    </row>
    <row r="2" spans="1:8" x14ac:dyDescent="0.2">
      <c r="A2" s="96" t="str">
        <f>Responses!A2</f>
        <v>RFP 730-17041 Water Systems CDM</v>
      </c>
      <c r="B2" s="104"/>
      <c r="C2" s="104"/>
      <c r="D2" s="104"/>
      <c r="E2" s="104"/>
      <c r="F2" s="104"/>
      <c r="G2" s="104"/>
      <c r="H2" s="104"/>
    </row>
    <row r="3" spans="1:8" ht="15.75" thickBot="1" x14ac:dyDescent="0.25">
      <c r="A3" s="31"/>
      <c r="B3" s="31"/>
      <c r="C3" s="31"/>
      <c r="D3" s="31"/>
      <c r="E3" s="31"/>
      <c r="F3" s="31"/>
      <c r="G3" s="37"/>
      <c r="H3" s="37"/>
    </row>
    <row r="4" spans="1:8" ht="129" customHeight="1" thickBot="1" x14ac:dyDescent="0.25">
      <c r="A4" s="6" t="s">
        <v>2</v>
      </c>
      <c r="B4" s="25" t="str">
        <f>'Technical Summary'!B4</f>
        <v>Evaluator 1</v>
      </c>
      <c r="C4" s="25" t="str">
        <f>'Technical Summary'!C4</f>
        <v>Evaluator 2</v>
      </c>
      <c r="D4" s="25" t="str">
        <f>'Technical Summary'!D4</f>
        <v>Evaluator 3</v>
      </c>
      <c r="E4" s="25" t="str">
        <f>'Technical Summary'!E4</f>
        <v>Evaluator 4</v>
      </c>
      <c r="F4" s="25" t="str">
        <f>'Technical Summary'!F4</f>
        <v>Evaluator 5</v>
      </c>
      <c r="G4" s="26" t="s">
        <v>3</v>
      </c>
      <c r="H4" s="5" t="s">
        <v>1</v>
      </c>
    </row>
    <row r="5" spans="1:8" s="65" customFormat="1" ht="15.75" x14ac:dyDescent="0.25">
      <c r="A5" s="36" t="str">
        <f>Responses!A5</f>
        <v>GCS Water Purification, LLC **HUB Vendor</v>
      </c>
      <c r="B5" s="62">
        <f>'Evaluator 1'!I5</f>
        <v>46.82</v>
      </c>
      <c r="C5" s="61">
        <f>'Evaluator 2'!I5</f>
        <v>39.82</v>
      </c>
      <c r="D5" s="61">
        <f>'Evaluator 3'!I5</f>
        <v>52.82</v>
      </c>
      <c r="E5" s="61">
        <f>'Evaluator 4'!I5</f>
        <v>74.819999999999993</v>
      </c>
      <c r="F5" s="61">
        <f>'Evaluator 5'!I5</f>
        <v>50.32</v>
      </c>
      <c r="G5" s="60">
        <f t="shared" ref="G5:G10" si="0">AVERAGE(B5:F5)</f>
        <v>52.92</v>
      </c>
      <c r="H5" s="67">
        <f t="shared" ref="H5:H10" si="1">RANK(G5:G5,$G$5:$G$10,0)</f>
        <v>6</v>
      </c>
    </row>
    <row r="6" spans="1:8" s="65" customFormat="1" ht="15.75" x14ac:dyDescent="0.25">
      <c r="A6" s="36" t="str">
        <f>Responses!A6</f>
        <v>GE Betz, Inc.</v>
      </c>
      <c r="B6" s="62">
        <f>'Evaluator 1'!I6</f>
        <v>65.63</v>
      </c>
      <c r="C6" s="61">
        <f>'Evaluator 2'!I6</f>
        <v>57.629999999999995</v>
      </c>
      <c r="D6" s="61">
        <f>'Evaluator 3'!I6</f>
        <v>74.63</v>
      </c>
      <c r="E6" s="61">
        <f>'Evaluator 4'!I6</f>
        <v>80.63</v>
      </c>
      <c r="F6" s="61">
        <f>'Evaluator 5'!I6</f>
        <v>68.13</v>
      </c>
      <c r="G6" s="60">
        <f t="shared" si="0"/>
        <v>69.33</v>
      </c>
      <c r="H6" s="67">
        <f t="shared" si="1"/>
        <v>5</v>
      </c>
    </row>
    <row r="7" spans="1:8" s="30" customFormat="1" ht="15.75" x14ac:dyDescent="0.25">
      <c r="A7" s="36" t="str">
        <f>Responses!A7</f>
        <v>Green and Substainable Services, LLC  **HUB Vendor</v>
      </c>
      <c r="B7" s="27">
        <f>'Evaluator 1'!I7</f>
        <v>76</v>
      </c>
      <c r="C7" s="28">
        <f>'Evaluator 2'!I7</f>
        <v>67.5</v>
      </c>
      <c r="D7" s="28">
        <f>'Evaluator 3'!I7</f>
        <v>78.100000000000009</v>
      </c>
      <c r="E7" s="28">
        <f>'Evaluator 4'!I7</f>
        <v>88</v>
      </c>
      <c r="F7" s="28">
        <f>'Evaluator 5'!I7</f>
        <v>72</v>
      </c>
      <c r="G7" s="29">
        <f t="shared" si="0"/>
        <v>76.320000000000007</v>
      </c>
      <c r="H7" s="67">
        <f t="shared" si="1"/>
        <v>2</v>
      </c>
    </row>
    <row r="8" spans="1:8" s="65" customFormat="1" ht="15.75" x14ac:dyDescent="0.25">
      <c r="A8" s="36" t="str">
        <f>Responses!A8</f>
        <v>Nalco Water</v>
      </c>
      <c r="B8" s="62">
        <f>'Evaluator 1'!I8</f>
        <v>71.740000000000009</v>
      </c>
      <c r="C8" s="61">
        <f>'Evaluator 2'!I8</f>
        <v>58.74</v>
      </c>
      <c r="D8" s="61">
        <f>'Evaluator 3'!I8</f>
        <v>72.540000000000006</v>
      </c>
      <c r="E8" s="61">
        <f>'Evaluator 4'!I8</f>
        <v>85.740000000000009</v>
      </c>
      <c r="F8" s="61">
        <f>'Evaluator 5'!I8</f>
        <v>72.740000000000009</v>
      </c>
      <c r="G8" s="60">
        <f t="shared" si="0"/>
        <v>72.300000000000011</v>
      </c>
      <c r="H8" s="67">
        <f t="shared" si="1"/>
        <v>4</v>
      </c>
    </row>
    <row r="9" spans="1:8" s="63" customFormat="1" ht="15.75" x14ac:dyDescent="0.25">
      <c r="A9" s="36" t="str">
        <f>Responses!A9</f>
        <v>Ultrapure and Industrial Services, LLC</v>
      </c>
      <c r="B9" s="27">
        <f>'Evaluator 1'!I9</f>
        <v>61.53</v>
      </c>
      <c r="C9" s="28">
        <f>'Evaluator 2'!I9</f>
        <v>67.03</v>
      </c>
      <c r="D9" s="28">
        <f>'Evaluator 3'!I9</f>
        <v>76.13</v>
      </c>
      <c r="E9" s="28">
        <f>'Evaluator 4'!I9</f>
        <v>89.53</v>
      </c>
      <c r="F9" s="28">
        <f>'Evaluator 5'!I9</f>
        <v>70.03</v>
      </c>
      <c r="G9" s="29">
        <f t="shared" si="0"/>
        <v>72.849999999999994</v>
      </c>
      <c r="H9" s="67">
        <f t="shared" si="1"/>
        <v>3</v>
      </c>
    </row>
    <row r="10" spans="1:8" s="84" customFormat="1" ht="15.75" x14ac:dyDescent="0.25">
      <c r="A10" s="79" t="str">
        <f>Responses!A10</f>
        <v>US Water Services</v>
      </c>
      <c r="B10" s="80">
        <f>'Evaluator 1'!I10</f>
        <v>78.95</v>
      </c>
      <c r="C10" s="81">
        <f>'Evaluator 2'!I10</f>
        <v>72.45</v>
      </c>
      <c r="D10" s="81">
        <f>'Evaluator 3'!I10</f>
        <v>84.95</v>
      </c>
      <c r="E10" s="81">
        <f>'Evaluator 4'!I10</f>
        <v>87.95</v>
      </c>
      <c r="F10" s="81">
        <f>'Evaluator 5'!I10</f>
        <v>82.95</v>
      </c>
      <c r="G10" s="82">
        <f t="shared" si="0"/>
        <v>81.45</v>
      </c>
      <c r="H10" s="83">
        <f t="shared" si="1"/>
        <v>1</v>
      </c>
    </row>
    <row r="11" spans="1:8" s="63" customFormat="1" ht="15.75" x14ac:dyDescent="0.25">
      <c r="A11" s="74"/>
      <c r="B11" s="75"/>
      <c r="C11" s="75"/>
      <c r="D11" s="75"/>
      <c r="E11" s="75"/>
      <c r="F11" s="75"/>
      <c r="G11" s="75"/>
      <c r="H11" s="76"/>
    </row>
    <row r="13" spans="1:8" ht="15" x14ac:dyDescent="0.2">
      <c r="A13" s="38" t="s">
        <v>26</v>
      </c>
    </row>
    <row r="14" spans="1:8" ht="15" x14ac:dyDescent="0.2">
      <c r="A14" s="31"/>
    </row>
    <row r="15" spans="1:8" ht="15" x14ac:dyDescent="0.2">
      <c r="A15" s="38" t="s">
        <v>27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Evaluator 1</vt:lpstr>
      <vt:lpstr>Evaluator 2</vt:lpstr>
      <vt:lpstr>Evaluator 3</vt:lpstr>
      <vt:lpstr>Evaluator 4</vt:lpstr>
      <vt:lpstr>Evaluator 5</vt:lpstr>
      <vt:lpstr>Technical Summary</vt:lpstr>
      <vt:lpstr>Pricing Score Calculation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2017-07-06T17:34:25Z</dcterms:modified>
</cp:coreProperties>
</file>