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40" yWindow="-180" windowWidth="17115" windowHeight="9855" firstSheet="2" activeTab="11"/>
  </bookViews>
  <sheets>
    <sheet name="1" sheetId="38" r:id="rId1"/>
    <sheet name="2" sheetId="39" r:id="rId2"/>
    <sheet name="3" sheetId="40" r:id="rId3"/>
    <sheet name="4" sheetId="41" r:id="rId4"/>
    <sheet name="5" sheetId="42" r:id="rId5"/>
    <sheet name="6" sheetId="43" r:id="rId6"/>
    <sheet name="7" sheetId="44" r:id="rId7"/>
    <sheet name="Technical" sheetId="36" r:id="rId8"/>
    <sheet name="Non-Technical" sheetId="37" r:id="rId9"/>
    <sheet name="Summary" sheetId="1" r:id="rId10"/>
    <sheet name="Cost Comparison" sheetId="45" r:id="rId11"/>
    <sheet name="Evaluation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W9" i="46" l="1"/>
  <c r="T9" i="46"/>
  <c r="Q9" i="46"/>
  <c r="N9" i="46"/>
  <c r="X9" i="46" s="1"/>
  <c r="K9" i="46"/>
  <c r="H9" i="46"/>
  <c r="E9" i="46"/>
  <c r="B9" i="46"/>
  <c r="X8" i="46"/>
  <c r="W8" i="46"/>
  <c r="T8" i="46"/>
  <c r="Q8" i="46"/>
  <c r="N8" i="46"/>
  <c r="K8" i="46"/>
  <c r="H8" i="46"/>
  <c r="E8" i="46"/>
  <c r="B8" i="46"/>
  <c r="E1" i="46"/>
  <c r="B4" i="36" l="1"/>
  <c r="B4" i="1" s="1"/>
  <c r="K5" i="1" l="1"/>
  <c r="D4" i="1" l="1"/>
  <c r="E4" i="1"/>
  <c r="F4" i="1"/>
  <c r="A6" i="1"/>
  <c r="A5" i="1"/>
  <c r="B6" i="37"/>
  <c r="B5" i="37"/>
  <c r="B4" i="37"/>
  <c r="A6" i="37"/>
  <c r="A5" i="37"/>
  <c r="J5" i="36"/>
  <c r="H6" i="36"/>
  <c r="H5" i="36"/>
  <c r="G6" i="36"/>
  <c r="G5" i="36"/>
  <c r="F6" i="36"/>
  <c r="F5" i="36"/>
  <c r="E6" i="36"/>
  <c r="E5" i="36"/>
  <c r="D6" i="36"/>
  <c r="D5" i="36"/>
  <c r="C6" i="36"/>
  <c r="C5" i="36"/>
  <c r="B6" i="36"/>
  <c r="B5" i="36"/>
  <c r="H4" i="36"/>
  <c r="H4" i="1" s="1"/>
  <c r="G4" i="36"/>
  <c r="G4" i="1" s="1"/>
  <c r="F4" i="36"/>
  <c r="E4" i="36"/>
  <c r="D4" i="36"/>
  <c r="C4" i="36"/>
  <c r="C4" i="1" s="1"/>
  <c r="A6" i="36"/>
  <c r="A5" i="36"/>
  <c r="K5" i="44"/>
  <c r="J5" i="44"/>
  <c r="I5" i="44"/>
  <c r="H5" i="44"/>
  <c r="G5" i="44"/>
  <c r="F5" i="44"/>
  <c r="E5" i="44"/>
  <c r="L5" i="44" s="1"/>
  <c r="A5" i="44"/>
  <c r="L4" i="44"/>
  <c r="K4" i="44"/>
  <c r="J4" i="44"/>
  <c r="I4" i="44"/>
  <c r="H4" i="44"/>
  <c r="G4" i="44"/>
  <c r="F4" i="44"/>
  <c r="E4" i="44"/>
  <c r="A4" i="44"/>
  <c r="K5" i="43" l="1"/>
  <c r="L5" i="43" s="1"/>
  <c r="J5" i="43"/>
  <c r="I5" i="43"/>
  <c r="H5" i="43"/>
  <c r="G5" i="43"/>
  <c r="F5" i="43"/>
  <c r="E5" i="43"/>
  <c r="A5" i="43"/>
  <c r="L4" i="43"/>
  <c r="K4" i="43"/>
  <c r="J4" i="43"/>
  <c r="I4" i="43"/>
  <c r="H4" i="43"/>
  <c r="G4" i="43"/>
  <c r="F4" i="43"/>
  <c r="E4" i="43"/>
  <c r="A4" i="43"/>
  <c r="K5" i="42" l="1"/>
  <c r="J5" i="42"/>
  <c r="I5" i="42"/>
  <c r="H5" i="42"/>
  <c r="G5" i="42"/>
  <c r="F5" i="42"/>
  <c r="E5" i="42"/>
  <c r="L5" i="42" s="1"/>
  <c r="A5" i="42"/>
  <c r="L4" i="42"/>
  <c r="K4" i="42"/>
  <c r="J4" i="42"/>
  <c r="I4" i="42"/>
  <c r="H4" i="42"/>
  <c r="G4" i="42"/>
  <c r="F4" i="42"/>
  <c r="E4" i="42"/>
  <c r="A4" i="42"/>
  <c r="K5" i="41" l="1"/>
  <c r="J5" i="41"/>
  <c r="I5" i="41"/>
  <c r="H5" i="41"/>
  <c r="G5" i="41"/>
  <c r="F5" i="41"/>
  <c r="E5" i="41"/>
  <c r="L5" i="41" s="1"/>
  <c r="A5" i="41"/>
  <c r="K4" i="41"/>
  <c r="J4" i="41"/>
  <c r="I4" i="41"/>
  <c r="H4" i="41"/>
  <c r="G4" i="41"/>
  <c r="F4" i="41"/>
  <c r="E4" i="41"/>
  <c r="L4" i="41" s="1"/>
  <c r="A4" i="41"/>
  <c r="K5" i="40" l="1"/>
  <c r="J5" i="40"/>
  <c r="I5" i="40"/>
  <c r="H5" i="40"/>
  <c r="G5" i="40"/>
  <c r="F5" i="40"/>
  <c r="E5" i="40"/>
  <c r="L5" i="40" s="1"/>
  <c r="A5" i="40"/>
  <c r="K4" i="40"/>
  <c r="J4" i="40"/>
  <c r="I4" i="40"/>
  <c r="H4" i="40"/>
  <c r="G4" i="40"/>
  <c r="F4" i="40"/>
  <c r="E4" i="40"/>
  <c r="L4" i="40" s="1"/>
  <c r="A4" i="40"/>
  <c r="K5" i="39" l="1"/>
  <c r="J5" i="39"/>
  <c r="I5" i="39"/>
  <c r="H5" i="39"/>
  <c r="G5" i="39"/>
  <c r="F5" i="39"/>
  <c r="E5" i="39"/>
  <c r="L5" i="39" s="1"/>
  <c r="A5" i="39"/>
  <c r="K4" i="39"/>
  <c r="J4" i="39"/>
  <c r="I4" i="39"/>
  <c r="H4" i="39"/>
  <c r="G4" i="39"/>
  <c r="F4" i="39"/>
  <c r="E4" i="39"/>
  <c r="L4" i="39" s="1"/>
  <c r="A4" i="39"/>
  <c r="K5" i="38" l="1"/>
  <c r="J5" i="38"/>
  <c r="L5" i="38" s="1"/>
  <c r="I5" i="38"/>
  <c r="H5" i="38"/>
  <c r="G5" i="38"/>
  <c r="F5" i="38"/>
  <c r="E5" i="38"/>
  <c r="A5" i="38"/>
  <c r="K4" i="38"/>
  <c r="J4" i="38"/>
  <c r="I4" i="38"/>
  <c r="H4" i="38"/>
  <c r="G4" i="38"/>
  <c r="F4" i="38"/>
  <c r="E4" i="38"/>
  <c r="L4" i="38" s="1"/>
  <c r="A4" i="38"/>
  <c r="I5" i="36" l="1"/>
  <c r="C5" i="1"/>
  <c r="H6" i="1"/>
  <c r="F6" i="1"/>
  <c r="E6" i="1"/>
  <c r="D6" i="1"/>
  <c r="C6" i="1"/>
  <c r="B6" i="1"/>
  <c r="H5" i="1"/>
  <c r="G5" i="1"/>
  <c r="F5" i="1"/>
  <c r="E5" i="1"/>
  <c r="D5" i="1"/>
  <c r="I6" i="36" l="1"/>
  <c r="B5" i="1"/>
  <c r="I5" i="1" s="1"/>
  <c r="G6" i="1"/>
  <c r="C6" i="37"/>
  <c r="J6" i="1" s="1"/>
  <c r="C5" i="37"/>
  <c r="D5" i="37" l="1"/>
  <c r="J5" i="1"/>
  <c r="L5" i="1" s="1"/>
  <c r="J6" i="36"/>
  <c r="D6" i="37"/>
  <c r="I6" i="1"/>
  <c r="K6" i="1" s="1"/>
  <c r="L6" i="1" s="1"/>
</calcChain>
</file>

<file path=xl/sharedStrings.xml><?xml version="1.0" encoding="utf-8"?>
<sst xmlns="http://schemas.openxmlformats.org/spreadsheetml/2006/main" count="199" uniqueCount="99">
  <si>
    <t xml:space="preserve">RESPONDENT SUMMARY </t>
  </si>
  <si>
    <t>Company/Vendor Name</t>
  </si>
  <si>
    <t>Ranking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</si>
  <si>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</si>
  <si>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</si>
  <si>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</si>
  <si>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</si>
  <si>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</si>
  <si>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</si>
  <si>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Criteria 4</t>
  </si>
  <si>
    <t>Criteria 5</t>
  </si>
  <si>
    <t>Average  Technical Score</t>
  </si>
  <si>
    <t>Non-Technical Score                      (cost)</t>
  </si>
  <si>
    <t>Average Technical Score</t>
  </si>
  <si>
    <t>Total Score</t>
  </si>
  <si>
    <t>Criteria 6</t>
  </si>
  <si>
    <t>Criteria 7</t>
  </si>
  <si>
    <t>*=Project Manager</t>
  </si>
  <si>
    <t xml:space="preserve">* Project Manager (cost Evaluator) </t>
  </si>
  <si>
    <t>Price Comparisons - - RFP730-17031</t>
  </si>
  <si>
    <t xml:space="preserve">Charlie's </t>
  </si>
  <si>
    <t>Gregory Edwards</t>
  </si>
  <si>
    <t>Hourly Rate</t>
  </si>
  <si>
    <t>Plumber</t>
  </si>
  <si>
    <t>$88/hr+.5 hr TT</t>
  </si>
  <si>
    <t>$90/hr</t>
  </si>
  <si>
    <t>(Plumber/pipefitter/welder)</t>
  </si>
  <si>
    <t>Helper</t>
  </si>
  <si>
    <t>$48/hr+.5hr TT</t>
  </si>
  <si>
    <t>OT Rate</t>
  </si>
  <si>
    <t>Reg Rate x 1.5</t>
  </si>
  <si>
    <t>$135/hr</t>
  </si>
  <si>
    <t>Holiday Rate</t>
  </si>
  <si>
    <t>$180/hr</t>
  </si>
  <si>
    <t>Service Call</t>
  </si>
  <si>
    <t>Not listed</t>
  </si>
  <si>
    <t>2hr. Minimum, 4hr. Minimum after hours</t>
  </si>
  <si>
    <t>Sink Auger</t>
  </si>
  <si>
    <t>$45/hr</t>
  </si>
  <si>
    <t>?</t>
  </si>
  <si>
    <t>Sewer Auger</t>
  </si>
  <si>
    <t>$65/hr</t>
  </si>
  <si>
    <t>Hydro-Jet</t>
  </si>
  <si>
    <t>$125/hr+ labor rate</t>
  </si>
  <si>
    <t>2 hour min.</t>
  </si>
  <si>
    <t>Backhoe</t>
  </si>
  <si>
    <t>$475/day</t>
  </si>
  <si>
    <t>Backflow Cert</t>
  </si>
  <si>
    <t>$65 per cert+ labor</t>
  </si>
  <si>
    <t>$120 per cert</t>
  </si>
  <si>
    <t>Camera</t>
  </si>
  <si>
    <t>$275 + labor</t>
  </si>
  <si>
    <t>UH has camera equip.</t>
  </si>
  <si>
    <t>$150/hr</t>
  </si>
  <si>
    <t>ProPress</t>
  </si>
  <si>
    <t>Gas Leak Det.</t>
  </si>
  <si>
    <t>Markup:</t>
  </si>
  <si>
    <t>Parts</t>
  </si>
  <si>
    <t>I will negotiate this to 20%</t>
  </si>
  <si>
    <t>15%-18%</t>
  </si>
  <si>
    <t>Subcontractor</t>
  </si>
  <si>
    <t>HUB Certified</t>
  </si>
  <si>
    <t>Yes</t>
  </si>
  <si>
    <t>WBE</t>
  </si>
  <si>
    <t>No</t>
  </si>
  <si>
    <t>SBE</t>
  </si>
  <si>
    <t xml:space="preserve"> RFP730-17031 Plumbing Assistance Contract</t>
  </si>
  <si>
    <t>Evaluator 7</t>
  </si>
  <si>
    <t>Evaluator 1</t>
  </si>
  <si>
    <t>Evaluator 2</t>
  </si>
  <si>
    <t>Evaluator 3</t>
  </si>
  <si>
    <t>Evaluator 4</t>
  </si>
  <si>
    <t>Evaluator 5</t>
  </si>
  <si>
    <t>Evaluator 6</t>
  </si>
  <si>
    <t>RESPONDENT EVALUATION MATRIX</t>
  </si>
  <si>
    <t>Evaluator Name:</t>
  </si>
  <si>
    <t>Name</t>
  </si>
  <si>
    <t xml:space="preserve">Criteria 1 </t>
  </si>
  <si>
    <t xml:space="preserve">Reputation of the vendor and of the vendor’s goods or services
</t>
  </si>
  <si>
    <t>Quality of the vendor’s goods or services</t>
  </si>
  <si>
    <t>Extent to which the goods or services meet Dept needs</t>
  </si>
  <si>
    <t>Extent to which the goods or services meet UHS’ needs</t>
  </si>
  <si>
    <t xml:space="preserve">Impact on the ability of UHS to comply with laws and rules relating to Historically Underutilized Businesses (HUB’s) </t>
  </si>
  <si>
    <t>Total long-term cost to UHS of acquiring vendor’s goods and services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</si>
  <si>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</si>
  <si>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</si>
  <si>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</si>
  <si>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</si>
  <si>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</si>
  <si>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</si>
  <si>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</si>
  <si>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</si>
  <si>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</si>
  <si>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</si>
  <si>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</si>
  <si>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</si>
  <si>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</si>
  <si>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</si>
  <si>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List of purchase price (based on hourly costs)
</t>
    </r>
    <r>
      <rPr>
        <b/>
        <sz val="10"/>
        <color rgb="FFFF0000"/>
        <rFont val="Calibri"/>
        <family val="2"/>
        <scheme val="minor"/>
      </rPr>
      <t xml:space="preserve">
**DO NOT EVALUATE COST.  ONLY Evaluator 1 WILL EVALUATE COST**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</si>
</sst>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0">
    <xf numFmtId="0" fontId="0" fillId="0" borderId="0"/>
    <xf numFmtId="44" fontId="20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20" fillId="4" borderId="7" applyNumberFormat="0" applyFont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21" fillId="4" borderId="7" applyNumberFormat="0" applyFont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16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4" borderId="7" applyNumberFormat="0" applyFont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19" fillId="0" borderId="0" xfId="0" applyFont="1"/>
    <xf numFmtId="0" fontId="19" fillId="0" borderId="0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4" fontId="19" fillId="0" borderId="5" xfId="0" applyNumberFormat="1" applyFont="1" applyBorder="1"/>
    <xf numFmtId="0" fontId="19" fillId="3" borderId="6" xfId="0" applyFont="1" applyFill="1" applyBorder="1" applyAlignment="1">
      <alignment horizontal="center"/>
    </xf>
    <xf numFmtId="0" fontId="18" fillId="26" borderId="2" xfId="0" applyFont="1" applyFill="1" applyBorder="1" applyAlignment="1">
      <alignment horizontal="center" vertical="center" textRotation="90" wrapText="1"/>
    </xf>
    <xf numFmtId="4" fontId="19" fillId="26" borderId="5" xfId="0" applyNumberFormat="1" applyFont="1" applyFill="1" applyBorder="1"/>
    <xf numFmtId="4" fontId="19" fillId="0" borderId="17" xfId="0" applyNumberFormat="1" applyFont="1" applyBorder="1"/>
    <xf numFmtId="0" fontId="18" fillId="3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/>
    <xf numFmtId="0" fontId="0" fillId="0" borderId="0" xfId="0" applyBorder="1"/>
    <xf numFmtId="0" fontId="40" fillId="0" borderId="16" xfId="108" applyFont="1" applyBorder="1" applyAlignment="1">
      <alignment horizontal="center"/>
    </xf>
    <xf numFmtId="0" fontId="41" fillId="3" borderId="16" xfId="108" applyFont="1" applyFill="1" applyBorder="1" applyAlignment="1">
      <alignment horizontal="center"/>
    </xf>
    <xf numFmtId="0" fontId="42" fillId="0" borderId="0" xfId="0" applyFont="1"/>
    <xf numFmtId="0" fontId="42" fillId="3" borderId="0" xfId="0" applyFont="1" applyFill="1"/>
    <xf numFmtId="4" fontId="19" fillId="0" borderId="5" xfId="0" applyNumberFormat="1" applyFont="1" applyFill="1" applyBorder="1"/>
    <xf numFmtId="0" fontId="19" fillId="26" borderId="0" xfId="0" applyFont="1" applyFill="1"/>
    <xf numFmtId="0" fontId="18" fillId="0" borderId="0" xfId="0" applyFont="1"/>
    <xf numFmtId="0" fontId="43" fillId="0" borderId="16" xfId="0" applyFont="1" applyBorder="1"/>
    <xf numFmtId="0" fontId="0" fillId="0" borderId="16" xfId="0" applyBorder="1"/>
    <xf numFmtId="0" fontId="43" fillId="0" borderId="0" xfId="0" applyFont="1"/>
    <xf numFmtId="0" fontId="20" fillId="0" borderId="0" xfId="0" applyFont="1"/>
    <xf numFmtId="0" fontId="20" fillId="0" borderId="22" xfId="0" applyFont="1" applyBorder="1"/>
    <xf numFmtId="0" fontId="20" fillId="0" borderId="0" xfId="0" applyFont="1" applyBorder="1"/>
    <xf numFmtId="0" fontId="0" fillId="0" borderId="22" xfId="0" applyBorder="1"/>
    <xf numFmtId="6" fontId="0" fillId="0" borderId="0" xfId="0" applyNumberFormat="1"/>
    <xf numFmtId="0" fontId="20" fillId="27" borderId="0" xfId="0" applyFont="1" applyFill="1"/>
    <xf numFmtId="0" fontId="0" fillId="27" borderId="0" xfId="0" applyFill="1"/>
    <xf numFmtId="6" fontId="0" fillId="0" borderId="22" xfId="0" applyNumberFormat="1" applyBorder="1"/>
    <xf numFmtId="9" fontId="0" fillId="0" borderId="0" xfId="0" applyNumberFormat="1" applyFill="1"/>
    <xf numFmtId="9" fontId="0" fillId="0" borderId="0" xfId="0" applyNumberFormat="1"/>
    <xf numFmtId="0" fontId="20" fillId="28" borderId="0" xfId="0" applyFont="1" applyFill="1"/>
    <xf numFmtId="0" fontId="18" fillId="0" borderId="0" xfId="0" applyFont="1" applyAlignment="1"/>
    <xf numFmtId="0" fontId="44" fillId="0" borderId="0" xfId="0" applyFont="1"/>
    <xf numFmtId="0" fontId="46" fillId="0" borderId="0" xfId="109" applyFont="1"/>
    <xf numFmtId="0" fontId="41" fillId="3" borderId="26" xfId="109" applyFont="1" applyFill="1" applyBorder="1" applyAlignment="1">
      <alignment horizontal="center" vertical="center"/>
    </xf>
    <xf numFmtId="0" fontId="41" fillId="0" borderId="0" xfId="109" applyFont="1" applyAlignment="1">
      <alignment horizontal="center"/>
    </xf>
    <xf numFmtId="0" fontId="40" fillId="29" borderId="27" xfId="109" applyFont="1" applyFill="1" applyBorder="1" applyAlignment="1">
      <alignment horizontal="center"/>
    </xf>
    <xf numFmtId="0" fontId="40" fillId="0" borderId="28" xfId="109" applyFont="1" applyFill="1" applyBorder="1" applyAlignment="1">
      <alignment horizontal="center"/>
    </xf>
    <xf numFmtId="0" fontId="40" fillId="30" borderId="29" xfId="109" applyFont="1" applyFill="1" applyBorder="1" applyAlignment="1">
      <alignment horizontal="center"/>
    </xf>
    <xf numFmtId="0" fontId="41" fillId="29" borderId="27" xfId="109" applyFont="1" applyFill="1" applyBorder="1" applyAlignment="1">
      <alignment horizontal="center"/>
    </xf>
    <xf numFmtId="0" fontId="41" fillId="0" borderId="28" xfId="109" applyFont="1" applyFill="1" applyBorder="1" applyAlignment="1">
      <alignment horizontal="center"/>
    </xf>
    <xf numFmtId="0" fontId="41" fillId="30" borderId="29" xfId="109" applyFont="1" applyFill="1" applyBorder="1" applyAlignment="1">
      <alignment horizontal="center"/>
    </xf>
    <xf numFmtId="0" fontId="46" fillId="0" borderId="30" xfId="109" applyFont="1" applyBorder="1" applyAlignment="1">
      <alignment horizontal="center"/>
    </xf>
    <xf numFmtId="0" fontId="20" fillId="0" borderId="31" xfId="88" applyFont="1" applyFill="1" applyBorder="1" applyAlignment="1">
      <alignment horizontal="center"/>
    </xf>
    <xf numFmtId="0" fontId="42" fillId="29" borderId="32" xfId="109" applyFont="1" applyFill="1" applyBorder="1" applyAlignment="1">
      <alignment horizontal="center"/>
    </xf>
    <xf numFmtId="0" fontId="42" fillId="0" borderId="33" xfId="109" applyFont="1" applyFill="1" applyBorder="1" applyAlignment="1">
      <alignment horizontal="center"/>
    </xf>
    <xf numFmtId="0" fontId="42" fillId="30" borderId="6" xfId="109" applyFont="1" applyFill="1" applyBorder="1" applyAlignment="1">
      <alignment horizontal="center"/>
    </xf>
    <xf numFmtId="0" fontId="46" fillId="29" borderId="32" xfId="109" applyFont="1" applyFill="1" applyBorder="1" applyAlignment="1">
      <alignment horizontal="center"/>
    </xf>
    <xf numFmtId="0" fontId="46" fillId="0" borderId="33" xfId="109" applyFont="1" applyFill="1" applyBorder="1" applyAlignment="1">
      <alignment horizontal="center"/>
    </xf>
    <xf numFmtId="0" fontId="46" fillId="30" borderId="6" xfId="109" applyFont="1" applyFill="1" applyBorder="1" applyAlignment="1">
      <alignment horizontal="center"/>
    </xf>
    <xf numFmtId="0" fontId="46" fillId="3" borderId="30" xfId="109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41" fillId="0" borderId="16" xfId="108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0" fontId="43" fillId="0" borderId="0" xfId="0" applyFont="1" applyAlignment="1">
      <alignment horizontal="center" vertical="top" wrapText="1"/>
    </xf>
    <xf numFmtId="0" fontId="43" fillId="0" borderId="34" xfId="0" applyFont="1" applyBorder="1" applyAlignment="1">
      <alignment horizontal="center" vertical="top" wrapText="1"/>
    </xf>
    <xf numFmtId="0" fontId="43" fillId="2" borderId="35" xfId="0" applyFont="1" applyFill="1" applyBorder="1" applyAlignment="1">
      <alignment horizontal="center"/>
    </xf>
    <xf numFmtId="0" fontId="43" fillId="2" borderId="36" xfId="0" applyFont="1" applyFill="1" applyBorder="1" applyAlignment="1">
      <alignment horizontal="center"/>
    </xf>
    <xf numFmtId="0" fontId="43" fillId="2" borderId="37" xfId="0" applyFont="1" applyFill="1" applyBorder="1" applyAlignment="1">
      <alignment horizontal="center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center"/>
    </xf>
    <xf numFmtId="0" fontId="40" fillId="0" borderId="24" xfId="109" applyFont="1" applyFill="1" applyBorder="1" applyAlignment="1">
      <alignment horizontal="left" vertical="center" wrapText="1"/>
    </xf>
    <xf numFmtId="0" fontId="40" fillId="0" borderId="25" xfId="109" applyFont="1" applyFill="1" applyBorder="1" applyAlignment="1">
      <alignment horizontal="left" vertical="center" wrapText="1"/>
    </xf>
    <xf numFmtId="0" fontId="40" fillId="0" borderId="19" xfId="109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44" fillId="28" borderId="0" xfId="0" applyFont="1" applyFill="1" applyBorder="1" applyAlignment="1">
      <alignment horizontal="center"/>
    </xf>
  </cellXfs>
  <cellStyles count="11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Bogna_Evaluation%20Matrix%20RFP730-17031%20Plumbing%20Assistance%20Contra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Whitfield_Evaluation%20Matrix%20RFP730-17031%20Plumbing%20Assistance%20Contrac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Villarreal_Evaluation%20Matrix%20RFP730-17031%20Plumbing%20Assistance%20Contrac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Wheeler_Evaluation%20Matrix%20RFP730-17031%20Plumbing%20Assistance%20Contrac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Gill_Evaluation%20Matrix%20RFP730-17031%20Plumbing%20Assistance%20Contrac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Sebby_Evaluation%20Matrix%20RFP730-17031%20Plumbing%20Assistance%20Contrac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s/Mendoza_Evaluation%20Matrix%20RFP730-17031%20Plumbing%20Assistance%20Contrac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COMPLETED%20%2009-01-2016%20thru%2002-28-2017/RFP730-17031%20Plumbing%20Assistance%20Contract/Evaluations/Evaluation%20Matrix%20RFP730-17031%20Plumbing%20Assistance%20Contr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Cost Comparis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3">
          <cell r="C3" t="str">
            <v>Jerry Bogna</v>
          </cell>
        </row>
        <row r="8">
          <cell r="E8">
            <v>32</v>
          </cell>
          <cell r="H8">
            <v>8</v>
          </cell>
          <cell r="K8">
            <v>8</v>
          </cell>
          <cell r="N8">
            <v>10</v>
          </cell>
          <cell r="Q8">
            <v>10</v>
          </cell>
          <cell r="T8">
            <v>10</v>
          </cell>
          <cell r="W8">
            <v>6</v>
          </cell>
        </row>
        <row r="9">
          <cell r="E9">
            <v>28</v>
          </cell>
          <cell r="H9">
            <v>8</v>
          </cell>
          <cell r="K9">
            <v>8</v>
          </cell>
          <cell r="N9">
            <v>8</v>
          </cell>
          <cell r="Q9">
            <v>8</v>
          </cell>
          <cell r="T9">
            <v>0</v>
          </cell>
          <cell r="W9">
            <v>6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8">
          <cell r="E8">
            <v>0</v>
          </cell>
          <cell r="H8">
            <v>10</v>
          </cell>
          <cell r="K8">
            <v>8</v>
          </cell>
          <cell r="N8">
            <v>8</v>
          </cell>
          <cell r="Q8">
            <v>8</v>
          </cell>
          <cell r="T8">
            <v>10</v>
          </cell>
          <cell r="W8">
            <v>8</v>
          </cell>
        </row>
        <row r="9">
          <cell r="E9">
            <v>0</v>
          </cell>
          <cell r="H9">
            <v>8</v>
          </cell>
          <cell r="K9">
            <v>8</v>
          </cell>
          <cell r="N9">
            <v>8</v>
          </cell>
          <cell r="Q9">
            <v>6</v>
          </cell>
          <cell r="T9">
            <v>4</v>
          </cell>
          <cell r="W9">
            <v>8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3">
          <cell r="C3" t="str">
            <v>Carlos Villarreal</v>
          </cell>
        </row>
        <row r="8">
          <cell r="E8">
            <v>0</v>
          </cell>
          <cell r="H8">
            <v>6.8</v>
          </cell>
          <cell r="K8">
            <v>8</v>
          </cell>
          <cell r="N8">
            <v>8</v>
          </cell>
          <cell r="Q8">
            <v>8</v>
          </cell>
          <cell r="T8">
            <v>8</v>
          </cell>
          <cell r="W8">
            <v>7</v>
          </cell>
        </row>
        <row r="9">
          <cell r="E9">
            <v>0</v>
          </cell>
          <cell r="H9">
            <v>6.8</v>
          </cell>
          <cell r="K9">
            <v>6</v>
          </cell>
          <cell r="N9">
            <v>8</v>
          </cell>
          <cell r="Q9">
            <v>8</v>
          </cell>
          <cell r="T9">
            <v>6.4</v>
          </cell>
          <cell r="W9">
            <v>7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8">
          <cell r="E8">
            <v>0</v>
          </cell>
          <cell r="H8">
            <v>7</v>
          </cell>
          <cell r="K8">
            <v>6.8</v>
          </cell>
          <cell r="N8">
            <v>7</v>
          </cell>
          <cell r="Q8">
            <v>7</v>
          </cell>
          <cell r="T8">
            <v>7</v>
          </cell>
          <cell r="W8">
            <v>7</v>
          </cell>
        </row>
        <row r="9">
          <cell r="E9">
            <v>0</v>
          </cell>
          <cell r="H9">
            <v>8</v>
          </cell>
          <cell r="K9">
            <v>6.8</v>
          </cell>
          <cell r="N9">
            <v>7</v>
          </cell>
          <cell r="Q9">
            <v>7</v>
          </cell>
          <cell r="T9">
            <v>6.8</v>
          </cell>
          <cell r="W9">
            <v>7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3">
          <cell r="C3" t="str">
            <v>Jagjeet Gill</v>
          </cell>
        </row>
        <row r="8">
          <cell r="E8">
            <v>0</v>
          </cell>
          <cell r="H8">
            <v>6</v>
          </cell>
          <cell r="K8">
            <v>6</v>
          </cell>
          <cell r="N8">
            <v>4.8</v>
          </cell>
          <cell r="Q8">
            <v>4.8</v>
          </cell>
          <cell r="T8">
            <v>7</v>
          </cell>
          <cell r="W8">
            <v>6</v>
          </cell>
        </row>
        <row r="9">
          <cell r="E9">
            <v>0</v>
          </cell>
          <cell r="H9">
            <v>7</v>
          </cell>
          <cell r="K9">
            <v>7</v>
          </cell>
          <cell r="N9">
            <v>7</v>
          </cell>
          <cell r="Q9">
            <v>6</v>
          </cell>
          <cell r="T9">
            <v>2</v>
          </cell>
          <cell r="W9">
            <v>7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3">
          <cell r="C3" t="str">
            <v>Matthew Sebby</v>
          </cell>
        </row>
        <row r="8">
          <cell r="E8">
            <v>0</v>
          </cell>
          <cell r="H8">
            <v>8</v>
          </cell>
          <cell r="K8">
            <v>8</v>
          </cell>
          <cell r="N8">
            <v>8</v>
          </cell>
          <cell r="Q8">
            <v>8</v>
          </cell>
          <cell r="T8">
            <v>10</v>
          </cell>
          <cell r="W8">
            <v>6</v>
          </cell>
        </row>
        <row r="9">
          <cell r="E9">
            <v>0</v>
          </cell>
          <cell r="H9">
            <v>8</v>
          </cell>
          <cell r="K9">
            <v>8</v>
          </cell>
          <cell r="N9">
            <v>8</v>
          </cell>
          <cell r="Q9">
            <v>8</v>
          </cell>
          <cell r="T9">
            <v>6</v>
          </cell>
          <cell r="W9">
            <v>6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>
        <row r="3">
          <cell r="C3" t="str">
            <v>Esteban Mendoza</v>
          </cell>
        </row>
        <row r="8">
          <cell r="E8">
            <v>0</v>
          </cell>
          <cell r="H8">
            <v>8</v>
          </cell>
          <cell r="K8">
            <v>10</v>
          </cell>
          <cell r="N8">
            <v>8</v>
          </cell>
          <cell r="Q8">
            <v>10</v>
          </cell>
          <cell r="T8">
            <v>10</v>
          </cell>
          <cell r="W8">
            <v>10</v>
          </cell>
        </row>
        <row r="9">
          <cell r="E9">
            <v>0</v>
          </cell>
          <cell r="H9">
            <v>8</v>
          </cell>
          <cell r="K9">
            <v>8</v>
          </cell>
          <cell r="N9">
            <v>8</v>
          </cell>
          <cell r="Q9">
            <v>8</v>
          </cell>
          <cell r="T9">
            <v>10</v>
          </cell>
          <cell r="W9">
            <v>8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RFP730-17031 Plumbing Assistance Contract</v>
          </cell>
        </row>
      </sheetData>
      <sheetData sheetId="1">
        <row r="4">
          <cell r="A4" t="str">
            <v>Charlie's Plumbing</v>
          </cell>
        </row>
        <row r="5">
          <cell r="A5" t="str">
            <v>Gregory Edwards Mechanical Contractors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J36" sqref="J36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68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'[1]RFP Submittal'!A4</f>
        <v>Charlie's Plumbing</v>
      </c>
      <c r="B4" s="63"/>
      <c r="C4" s="63"/>
      <c r="D4" s="63"/>
      <c r="E4" s="22">
        <f>[1]Evaluation!E8</f>
        <v>32</v>
      </c>
      <c r="F4" s="22">
        <f>[1]Evaluation!H8</f>
        <v>8</v>
      </c>
      <c r="G4" s="22">
        <f>[1]Evaluation!K8</f>
        <v>8</v>
      </c>
      <c r="H4" s="22">
        <f>[1]Evaluation!N8</f>
        <v>10</v>
      </c>
      <c r="I4" s="22">
        <f>[1]Evaluation!Q8</f>
        <v>10</v>
      </c>
      <c r="J4" s="22">
        <f>[1]Evaluation!T8</f>
        <v>10</v>
      </c>
      <c r="K4" s="22">
        <f>[1]Evaluation!W8</f>
        <v>6</v>
      </c>
      <c r="L4" s="23">
        <f>SUM(E4:K4)</f>
        <v>84</v>
      </c>
    </row>
    <row r="5" spans="1:12" x14ac:dyDescent="0.2">
      <c r="A5" s="63" t="str">
        <f>'[1]RFP Submittal'!A5</f>
        <v>Gregory Edwards Mechanical Contractors</v>
      </c>
      <c r="B5" s="63"/>
      <c r="C5" s="63"/>
      <c r="D5" s="63"/>
      <c r="E5" s="22">
        <f>[1]Evaluation!E9</f>
        <v>28</v>
      </c>
      <c r="F5" s="22">
        <f>[1]Evaluation!H9</f>
        <v>8</v>
      </c>
      <c r="G5" s="22">
        <f>[1]Evaluation!K9</f>
        <v>8</v>
      </c>
      <c r="H5" s="22">
        <f>[1]Evaluation!N9</f>
        <v>8</v>
      </c>
      <c r="I5" s="22">
        <f>[1]Evaluation!Q9</f>
        <v>8</v>
      </c>
      <c r="J5" s="22">
        <f>[1]Evaluation!T9</f>
        <v>0</v>
      </c>
      <c r="K5" s="22">
        <f>[1]Evaluation!W9</f>
        <v>6</v>
      </c>
      <c r="L5" s="23">
        <f>SUM(E5:K5)</f>
        <v>66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8"/>
  <sheetViews>
    <sheetView workbookViewId="0">
      <selection activeCell="B4" sqref="B4"/>
    </sheetView>
  </sheetViews>
  <sheetFormatPr defaultRowHeight="15" x14ac:dyDescent="0.2"/>
  <cols>
    <col min="1" max="1" width="42.5703125" style="1" customWidth="1"/>
    <col min="2" max="2" width="9.28515625" style="1" customWidth="1"/>
    <col min="3" max="8" width="7.5703125" style="1" customWidth="1"/>
    <col min="9" max="11" width="14" style="1" customWidth="1"/>
    <col min="12" max="12" width="10.42578125" style="1" bestFit="1" customWidth="1"/>
    <col min="13" max="13" width="7.5703125" style="1" customWidth="1"/>
    <col min="14" max="14" width="10.42578125" style="1" bestFit="1" customWidth="1"/>
    <col min="15" max="16" width="14.85546875" style="1" customWidth="1"/>
    <col min="17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6.25" customHeight="1" x14ac:dyDescent="0.2">
      <c r="A2" s="65" t="s">
        <v>66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5.75" thickBot="1" x14ac:dyDescent="0.25">
      <c r="I3" s="2"/>
      <c r="J3" s="2"/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11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15" t="s">
        <v>13</v>
      </c>
      <c r="J4" s="16" t="s">
        <v>12</v>
      </c>
      <c r="K4" s="17" t="s">
        <v>14</v>
      </c>
      <c r="L4" s="14" t="s">
        <v>2</v>
      </c>
    </row>
    <row r="5" spans="1:14" ht="16.5" customHeight="1" x14ac:dyDescent="0.2">
      <c r="A5" s="8" t="str">
        <f>'1'!A4</f>
        <v>Charlie's Plumbing</v>
      </c>
      <c r="B5" s="12">
        <f>Technical!B5</f>
        <v>52</v>
      </c>
      <c r="C5" s="9">
        <f>Technical!C5</f>
        <v>52</v>
      </c>
      <c r="D5" s="9">
        <f>Technical!D5</f>
        <v>45.8</v>
      </c>
      <c r="E5" s="9">
        <f>Technical!E5</f>
        <v>41.8</v>
      </c>
      <c r="F5" s="9">
        <f>Technical!F5</f>
        <v>34.6</v>
      </c>
      <c r="G5" s="9">
        <f>Technical!G5</f>
        <v>48</v>
      </c>
      <c r="H5" s="9">
        <f>Technical!H5</f>
        <v>56</v>
      </c>
      <c r="I5" s="9">
        <f>AVERAGE(B5:H5)</f>
        <v>47.171428571428578</v>
      </c>
      <c r="J5" s="13">
        <f>'Non-Technical'!C5</f>
        <v>32</v>
      </c>
      <c r="K5" s="13">
        <f>I5+J5</f>
        <v>79.171428571428578</v>
      </c>
      <c r="L5" s="10">
        <f>RANK(K5,$K$5:$K$6,0)</f>
        <v>1</v>
      </c>
    </row>
    <row r="6" spans="1:14" ht="16.5" customHeight="1" x14ac:dyDescent="0.2">
      <c r="A6" s="8" t="str">
        <f>'1'!A5</f>
        <v>Gregory Edwards Mechanical Contractors</v>
      </c>
      <c r="B6" s="12">
        <f>Technical!B6</f>
        <v>38</v>
      </c>
      <c r="C6" s="9">
        <f>Technical!C6</f>
        <v>42</v>
      </c>
      <c r="D6" s="9">
        <f>Technical!D6</f>
        <v>42.2</v>
      </c>
      <c r="E6" s="9">
        <f>Technical!E6</f>
        <v>42.6</v>
      </c>
      <c r="F6" s="9">
        <f>Technical!F6</f>
        <v>36</v>
      </c>
      <c r="G6" s="9">
        <f>Technical!G6</f>
        <v>44</v>
      </c>
      <c r="H6" s="9">
        <f>Technical!H6</f>
        <v>50</v>
      </c>
      <c r="I6" s="9">
        <f>AVERAGE(B6:H6)</f>
        <v>42.114285714285714</v>
      </c>
      <c r="J6" s="13">
        <f>'Non-Technical'!C6</f>
        <v>28</v>
      </c>
      <c r="K6" s="13">
        <f t="shared" ref="K6" si="0">I6+J6</f>
        <v>70.114285714285714</v>
      </c>
      <c r="L6" s="10">
        <f>RANK(K6,$K$5:$K$6,0)</f>
        <v>2</v>
      </c>
    </row>
    <row r="28" spans="1:2" x14ac:dyDescent="0.2">
      <c r="A28" s="25"/>
      <c r="B28" s="1" t="s">
        <v>17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7" workbookViewId="0">
      <selection activeCell="N19" sqref="N19"/>
    </sheetView>
  </sheetViews>
  <sheetFormatPr defaultRowHeight="12.75" x14ac:dyDescent="0.2"/>
  <cols>
    <col min="7" max="7" width="3.42578125" customWidth="1"/>
  </cols>
  <sheetData>
    <row r="1" spans="1:12" ht="15.75" x14ac:dyDescent="0.25">
      <c r="A1" s="26" t="s">
        <v>19</v>
      </c>
    </row>
    <row r="2" spans="1:12" x14ac:dyDescent="0.2">
      <c r="A2" s="27"/>
      <c r="B2" s="27"/>
      <c r="C2" s="66" t="s">
        <v>20</v>
      </c>
      <c r="D2" s="66"/>
      <c r="E2" s="66"/>
      <c r="F2" s="27"/>
      <c r="G2" s="27"/>
      <c r="H2" s="67" t="s">
        <v>21</v>
      </c>
      <c r="I2" s="66"/>
      <c r="J2" s="66"/>
      <c r="K2" s="28"/>
      <c r="L2" s="19"/>
    </row>
    <row r="3" spans="1:12" x14ac:dyDescent="0.2">
      <c r="A3" s="29" t="s">
        <v>22</v>
      </c>
      <c r="C3" t="s">
        <v>23</v>
      </c>
      <c r="E3" s="30" t="s">
        <v>24</v>
      </c>
      <c r="H3" s="31" t="s">
        <v>25</v>
      </c>
      <c r="I3" s="32" t="s">
        <v>26</v>
      </c>
      <c r="J3" s="19"/>
    </row>
    <row r="4" spans="1:12" x14ac:dyDescent="0.2">
      <c r="A4" s="29"/>
      <c r="C4" t="s">
        <v>27</v>
      </c>
      <c r="E4" s="30" t="s">
        <v>28</v>
      </c>
      <c r="H4" s="33"/>
      <c r="I4" s="19"/>
      <c r="J4" s="19"/>
    </row>
    <row r="5" spans="1:12" x14ac:dyDescent="0.2">
      <c r="A5" s="29" t="s">
        <v>29</v>
      </c>
      <c r="C5" t="s">
        <v>30</v>
      </c>
      <c r="E5" s="34">
        <v>132</v>
      </c>
      <c r="H5" s="31" t="s">
        <v>31</v>
      </c>
      <c r="I5" s="19"/>
      <c r="J5" s="19"/>
    </row>
    <row r="6" spans="1:12" x14ac:dyDescent="0.2">
      <c r="A6" s="29" t="s">
        <v>32</v>
      </c>
      <c r="C6" t="s">
        <v>30</v>
      </c>
      <c r="E6" s="34">
        <v>132</v>
      </c>
      <c r="H6" s="31" t="s">
        <v>33</v>
      </c>
      <c r="I6" s="19"/>
      <c r="J6" s="19"/>
    </row>
    <row r="7" spans="1:12" x14ac:dyDescent="0.2">
      <c r="A7" s="29" t="s">
        <v>34</v>
      </c>
      <c r="C7" s="30" t="s">
        <v>35</v>
      </c>
      <c r="H7" s="31" t="s">
        <v>36</v>
      </c>
      <c r="I7" s="19"/>
      <c r="J7" s="19"/>
    </row>
    <row r="8" spans="1:12" x14ac:dyDescent="0.2">
      <c r="A8" s="29"/>
      <c r="H8" s="33"/>
      <c r="I8" s="19"/>
      <c r="J8" s="19"/>
    </row>
    <row r="9" spans="1:12" x14ac:dyDescent="0.2">
      <c r="A9" s="29" t="s">
        <v>37</v>
      </c>
      <c r="C9" s="30" t="s">
        <v>38</v>
      </c>
      <c r="H9" s="31" t="s">
        <v>39</v>
      </c>
      <c r="I9" s="19"/>
      <c r="J9" s="19"/>
    </row>
    <row r="10" spans="1:12" x14ac:dyDescent="0.2">
      <c r="A10" s="29"/>
      <c r="H10" s="33"/>
      <c r="I10" s="19"/>
      <c r="J10" s="19"/>
    </row>
    <row r="11" spans="1:12" x14ac:dyDescent="0.2">
      <c r="A11" s="29" t="s">
        <v>40</v>
      </c>
      <c r="C11" s="30" t="s">
        <v>41</v>
      </c>
      <c r="H11" s="31" t="s">
        <v>41</v>
      </c>
      <c r="I11" s="19"/>
      <c r="J11" s="19"/>
    </row>
    <row r="12" spans="1:12" x14ac:dyDescent="0.2">
      <c r="A12" s="29"/>
      <c r="H12" s="33"/>
      <c r="I12" s="19"/>
      <c r="J12" s="19"/>
    </row>
    <row r="13" spans="1:12" x14ac:dyDescent="0.2">
      <c r="A13" s="29" t="s">
        <v>42</v>
      </c>
      <c r="C13" s="30" t="s">
        <v>43</v>
      </c>
      <c r="E13" s="30" t="s">
        <v>44</v>
      </c>
      <c r="H13" s="31" t="s">
        <v>39</v>
      </c>
      <c r="I13" s="19"/>
      <c r="J13" s="19"/>
    </row>
    <row r="14" spans="1:12" x14ac:dyDescent="0.2">
      <c r="A14" s="29"/>
      <c r="H14" s="33"/>
      <c r="I14" s="19"/>
      <c r="J14" s="19"/>
    </row>
    <row r="15" spans="1:12" x14ac:dyDescent="0.2">
      <c r="A15" s="29" t="s">
        <v>45</v>
      </c>
      <c r="C15" s="30" t="s">
        <v>46</v>
      </c>
      <c r="H15" s="31" t="s">
        <v>39</v>
      </c>
      <c r="I15" s="19"/>
      <c r="J15" s="19"/>
    </row>
    <row r="16" spans="1:12" x14ac:dyDescent="0.2">
      <c r="A16" s="29"/>
      <c r="H16" s="33"/>
      <c r="I16" s="19"/>
      <c r="J16" s="19"/>
    </row>
    <row r="17" spans="1:10" x14ac:dyDescent="0.2">
      <c r="A17" s="29" t="s">
        <v>47</v>
      </c>
      <c r="C17" s="30" t="s">
        <v>48</v>
      </c>
      <c r="H17" s="31" t="s">
        <v>49</v>
      </c>
      <c r="I17" s="19"/>
      <c r="J17" s="19"/>
    </row>
    <row r="18" spans="1:10" x14ac:dyDescent="0.2">
      <c r="A18" s="29"/>
      <c r="H18" s="33"/>
      <c r="I18" s="19"/>
      <c r="J18" s="19"/>
    </row>
    <row r="19" spans="1:10" x14ac:dyDescent="0.2">
      <c r="A19" s="29" t="s">
        <v>50</v>
      </c>
      <c r="C19" s="30" t="s">
        <v>51</v>
      </c>
      <c r="E19" s="35" t="s">
        <v>52</v>
      </c>
      <c r="F19" s="36"/>
      <c r="G19" s="36"/>
      <c r="H19" s="31" t="s">
        <v>53</v>
      </c>
      <c r="I19" s="19"/>
      <c r="J19" s="19"/>
    </row>
    <row r="20" spans="1:10" x14ac:dyDescent="0.2">
      <c r="A20" s="29"/>
      <c r="H20" s="33"/>
      <c r="I20" s="19"/>
      <c r="J20" s="19"/>
    </row>
    <row r="21" spans="1:10" x14ac:dyDescent="0.2">
      <c r="A21" s="29" t="s">
        <v>54</v>
      </c>
      <c r="C21" s="30" t="s">
        <v>39</v>
      </c>
      <c r="H21" s="37">
        <v>60</v>
      </c>
      <c r="I21" s="19"/>
      <c r="J21" s="19"/>
    </row>
    <row r="22" spans="1:10" x14ac:dyDescent="0.2">
      <c r="A22" s="29"/>
      <c r="C22" s="30"/>
      <c r="H22" s="37"/>
      <c r="I22" s="19"/>
      <c r="J22" s="19"/>
    </row>
    <row r="23" spans="1:10" x14ac:dyDescent="0.2">
      <c r="A23" s="29" t="s">
        <v>55</v>
      </c>
      <c r="C23" s="30" t="s">
        <v>39</v>
      </c>
      <c r="H23" s="37">
        <v>30</v>
      </c>
      <c r="I23" s="19"/>
      <c r="J23" s="19"/>
    </row>
    <row r="24" spans="1:10" x14ac:dyDescent="0.2">
      <c r="A24" s="29"/>
      <c r="H24" s="33"/>
      <c r="I24" s="19"/>
      <c r="J24" s="19"/>
    </row>
    <row r="25" spans="1:10" x14ac:dyDescent="0.2">
      <c r="A25" s="29" t="s">
        <v>56</v>
      </c>
      <c r="H25" s="33"/>
      <c r="I25" s="19"/>
      <c r="J25" s="19"/>
    </row>
    <row r="26" spans="1:10" x14ac:dyDescent="0.2">
      <c r="A26" s="29" t="s">
        <v>57</v>
      </c>
      <c r="C26" s="38">
        <v>0.3</v>
      </c>
      <c r="D26" s="35" t="s">
        <v>58</v>
      </c>
      <c r="E26" s="36"/>
      <c r="F26" s="36"/>
      <c r="H26" s="31" t="s">
        <v>59</v>
      </c>
      <c r="I26" s="19"/>
      <c r="J26" s="19"/>
    </row>
    <row r="27" spans="1:10" x14ac:dyDescent="0.2">
      <c r="A27" s="29" t="s">
        <v>60</v>
      </c>
      <c r="C27" s="39">
        <v>0.3</v>
      </c>
      <c r="H27" s="33"/>
      <c r="I27" s="19"/>
      <c r="J27" s="19"/>
    </row>
    <row r="28" spans="1:10" x14ac:dyDescent="0.2">
      <c r="A28" s="29"/>
      <c r="C28" s="30"/>
      <c r="H28" s="33"/>
    </row>
    <row r="29" spans="1:10" x14ac:dyDescent="0.2">
      <c r="A29" s="29"/>
      <c r="H29" s="33"/>
    </row>
    <row r="30" spans="1:10" x14ac:dyDescent="0.2">
      <c r="A30" s="29" t="s">
        <v>61</v>
      </c>
      <c r="C30" s="40" t="s">
        <v>62</v>
      </c>
      <c r="D30" s="40" t="s">
        <v>63</v>
      </c>
      <c r="H30" s="31" t="s">
        <v>64</v>
      </c>
      <c r="I30" s="30" t="s">
        <v>65</v>
      </c>
    </row>
    <row r="31" spans="1:10" x14ac:dyDescent="0.2">
      <c r="A31" s="29"/>
    </row>
    <row r="32" spans="1:10" x14ac:dyDescent="0.2">
      <c r="A32" s="29"/>
    </row>
    <row r="33" spans="1:1" x14ac:dyDescent="0.2">
      <c r="A33" s="29"/>
    </row>
    <row r="34" spans="1:1" x14ac:dyDescent="0.2">
      <c r="A34" s="29"/>
    </row>
    <row r="35" spans="1:1" x14ac:dyDescent="0.2">
      <c r="A35" s="29"/>
    </row>
    <row r="36" spans="1:1" x14ac:dyDescent="0.2">
      <c r="A36" s="29"/>
    </row>
    <row r="37" spans="1:1" x14ac:dyDescent="0.2">
      <c r="A37" s="29"/>
    </row>
    <row r="38" spans="1:1" x14ac:dyDescent="0.2">
      <c r="A38" s="29"/>
    </row>
    <row r="39" spans="1:1" x14ac:dyDescent="0.2">
      <c r="A39" s="29"/>
    </row>
    <row r="40" spans="1:1" x14ac:dyDescent="0.2">
      <c r="A40" s="29"/>
    </row>
    <row r="41" spans="1:1" x14ac:dyDescent="0.2">
      <c r="A41" s="29"/>
    </row>
  </sheetData>
  <mergeCells count="2">
    <mergeCell ref="C2:E2"/>
    <mergeCell ref="H2:J2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2" customWidth="1"/>
    <col min="2" max="2" width="38.8554687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.42578125" customWidth="1"/>
    <col min="10" max="11" width="9" customWidth="1"/>
    <col min="12" max="12" width="11.42578125" customWidth="1"/>
    <col min="13" max="14" width="10" customWidth="1"/>
    <col min="15" max="15" width="11.42578125" customWidth="1"/>
    <col min="16" max="17" width="10" customWidth="1"/>
    <col min="18" max="18" width="11.42578125" customWidth="1"/>
    <col min="19" max="20" width="10" customWidth="1"/>
    <col min="21" max="21" width="11.42578125" customWidth="1"/>
    <col min="22" max="23" width="10" customWidth="1"/>
  </cols>
  <sheetData>
    <row r="1" spans="2:25" ht="15.75" x14ac:dyDescent="0.25">
      <c r="B1" s="86" t="s">
        <v>74</v>
      </c>
      <c r="C1" s="86"/>
      <c r="D1" s="86"/>
      <c r="E1" s="41" t="str">
        <f>[8]Cover!A6</f>
        <v>RFP730-17031 Plumbing Assistance Contract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2:25" ht="15.75" customHeight="1" x14ac:dyDescent="0.25">
      <c r="C2" s="41"/>
      <c r="D2" s="41"/>
      <c r="E2" s="41"/>
      <c r="F2" s="41"/>
      <c r="G2" s="41"/>
    </row>
    <row r="3" spans="2:25" ht="15" customHeight="1" x14ac:dyDescent="0.2">
      <c r="B3" s="42" t="s">
        <v>75</v>
      </c>
      <c r="C3" s="87" t="s">
        <v>76</v>
      </c>
      <c r="D3" s="87"/>
      <c r="E3" s="87"/>
      <c r="F3" s="87"/>
    </row>
    <row r="4" spans="2:25" ht="15" customHeight="1" x14ac:dyDescent="0.2">
      <c r="F4" s="1"/>
    </row>
    <row r="5" spans="2:25" ht="16.5" thickBot="1" x14ac:dyDescent="0.3">
      <c r="B5" s="1"/>
      <c r="C5" s="82" t="s">
        <v>77</v>
      </c>
      <c r="D5" s="82"/>
      <c r="E5" s="82"/>
      <c r="F5" s="82" t="s">
        <v>5</v>
      </c>
      <c r="G5" s="82"/>
      <c r="H5" s="82"/>
      <c r="I5" s="82" t="s">
        <v>6</v>
      </c>
      <c r="J5" s="82"/>
      <c r="K5" s="82"/>
      <c r="L5" s="82" t="s">
        <v>9</v>
      </c>
      <c r="M5" s="82"/>
      <c r="N5" s="82"/>
      <c r="O5" s="82" t="s">
        <v>10</v>
      </c>
      <c r="P5" s="82"/>
      <c r="Q5" s="82"/>
      <c r="R5" s="82" t="s">
        <v>15</v>
      </c>
      <c r="S5" s="82"/>
      <c r="T5" s="82"/>
      <c r="U5" s="82" t="s">
        <v>16</v>
      </c>
      <c r="V5" s="82"/>
      <c r="W5" s="82"/>
    </row>
    <row r="6" spans="2:25" ht="143.25" customHeight="1" x14ac:dyDescent="0.2">
      <c r="B6" s="43"/>
      <c r="C6" s="83" t="s">
        <v>98</v>
      </c>
      <c r="D6" s="84"/>
      <c r="E6" s="85"/>
      <c r="F6" s="83" t="s">
        <v>78</v>
      </c>
      <c r="G6" s="84"/>
      <c r="H6" s="85"/>
      <c r="I6" s="83" t="s">
        <v>79</v>
      </c>
      <c r="J6" s="84"/>
      <c r="K6" s="85"/>
      <c r="L6" s="83" t="s">
        <v>80</v>
      </c>
      <c r="M6" s="84"/>
      <c r="N6" s="85"/>
      <c r="O6" s="83" t="s">
        <v>81</v>
      </c>
      <c r="P6" s="84"/>
      <c r="Q6" s="85"/>
      <c r="R6" s="83" t="s">
        <v>82</v>
      </c>
      <c r="S6" s="84"/>
      <c r="T6" s="85"/>
      <c r="U6" s="83" t="s">
        <v>83</v>
      </c>
      <c r="V6" s="84"/>
      <c r="W6" s="85"/>
      <c r="X6" s="44" t="s">
        <v>84</v>
      </c>
    </row>
    <row r="7" spans="2:25" x14ac:dyDescent="0.2">
      <c r="B7" s="45" t="s">
        <v>3</v>
      </c>
      <c r="C7" s="46" t="s">
        <v>85</v>
      </c>
      <c r="D7" s="47" t="s">
        <v>86</v>
      </c>
      <c r="E7" s="48" t="s">
        <v>87</v>
      </c>
      <c r="F7" s="49" t="s">
        <v>85</v>
      </c>
      <c r="G7" s="50" t="s">
        <v>86</v>
      </c>
      <c r="H7" s="51" t="s">
        <v>87</v>
      </c>
      <c r="I7" s="49" t="s">
        <v>85</v>
      </c>
      <c r="J7" s="50" t="s">
        <v>86</v>
      </c>
      <c r="K7" s="51" t="s">
        <v>87</v>
      </c>
      <c r="L7" s="46" t="s">
        <v>85</v>
      </c>
      <c r="M7" s="47" t="s">
        <v>86</v>
      </c>
      <c r="N7" s="48" t="s">
        <v>87</v>
      </c>
      <c r="O7" s="46" t="s">
        <v>85</v>
      </c>
      <c r="P7" s="47" t="s">
        <v>86</v>
      </c>
      <c r="Q7" s="48" t="s">
        <v>87</v>
      </c>
      <c r="R7" s="46" t="s">
        <v>85</v>
      </c>
      <c r="S7" s="47" t="s">
        <v>86</v>
      </c>
      <c r="T7" s="48" t="s">
        <v>87</v>
      </c>
      <c r="U7" s="46" t="s">
        <v>85</v>
      </c>
      <c r="V7" s="47" t="s">
        <v>86</v>
      </c>
      <c r="W7" s="48" t="s">
        <v>87</v>
      </c>
      <c r="X7" s="52"/>
    </row>
    <row r="8" spans="2:25" x14ac:dyDescent="0.2">
      <c r="B8" s="53" t="str">
        <f>'[8]RFP Submittal'!A4</f>
        <v>Charlie's Plumbing</v>
      </c>
      <c r="C8" s="54"/>
      <c r="D8" s="55">
        <v>8</v>
      </c>
      <c r="E8" s="56">
        <f>C8*D8</f>
        <v>0</v>
      </c>
      <c r="F8" s="57"/>
      <c r="G8" s="58">
        <v>2</v>
      </c>
      <c r="H8" s="59">
        <f>F8*G8</f>
        <v>0</v>
      </c>
      <c r="I8" s="57"/>
      <c r="J8" s="58">
        <v>2</v>
      </c>
      <c r="K8" s="59">
        <f>I8*J8</f>
        <v>0</v>
      </c>
      <c r="L8" s="54"/>
      <c r="M8" s="55">
        <v>2</v>
      </c>
      <c r="N8" s="56">
        <f>L8*M8</f>
        <v>0</v>
      </c>
      <c r="O8" s="54"/>
      <c r="P8" s="55">
        <v>2</v>
      </c>
      <c r="Q8" s="56">
        <f>O8*P8</f>
        <v>0</v>
      </c>
      <c r="R8" s="54"/>
      <c r="S8" s="55">
        <v>2</v>
      </c>
      <c r="T8" s="56">
        <f>R8*S8</f>
        <v>0</v>
      </c>
      <c r="U8" s="54"/>
      <c r="V8" s="55">
        <v>2</v>
      </c>
      <c r="W8" s="56">
        <f>U8*V8</f>
        <v>0</v>
      </c>
      <c r="X8" s="60">
        <f>N8+K8+H8+E8+Q8+T8+W8</f>
        <v>0</v>
      </c>
    </row>
    <row r="9" spans="2:25" x14ac:dyDescent="0.2">
      <c r="B9" s="53" t="str">
        <f>'[8]RFP Submittal'!A5</f>
        <v>Gregory Edwards Mechanical Contractors</v>
      </c>
      <c r="C9" s="54"/>
      <c r="D9" s="55">
        <v>8</v>
      </c>
      <c r="E9" s="56">
        <f t="shared" ref="E9" si="0">C9*D9</f>
        <v>0</v>
      </c>
      <c r="F9" s="57"/>
      <c r="G9" s="58">
        <v>2</v>
      </c>
      <c r="H9" s="59">
        <f>F9*G9</f>
        <v>0</v>
      </c>
      <c r="I9" s="57"/>
      <c r="J9" s="58">
        <v>2</v>
      </c>
      <c r="K9" s="59">
        <f t="shared" ref="K9" si="1">I9*J9</f>
        <v>0</v>
      </c>
      <c r="L9" s="54"/>
      <c r="M9" s="55">
        <v>2</v>
      </c>
      <c r="N9" s="56">
        <f t="shared" ref="N9" si="2">L9*M9</f>
        <v>0</v>
      </c>
      <c r="O9" s="54"/>
      <c r="P9" s="55">
        <v>2</v>
      </c>
      <c r="Q9" s="56">
        <f t="shared" ref="Q9" si="3">O9*P9</f>
        <v>0</v>
      </c>
      <c r="R9" s="54"/>
      <c r="S9" s="55">
        <v>2</v>
      </c>
      <c r="T9" s="56">
        <f t="shared" ref="T9" si="4">R9*S9</f>
        <v>0</v>
      </c>
      <c r="U9" s="54"/>
      <c r="V9" s="55">
        <v>2</v>
      </c>
      <c r="W9" s="56">
        <f>U9*V9</f>
        <v>0</v>
      </c>
      <c r="X9" s="60">
        <f>N9+K9+H9+E9+Q9+T9+W9</f>
        <v>0</v>
      </c>
    </row>
    <row r="10" spans="2:25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2:25" x14ac:dyDescent="0.2">
      <c r="B11" s="74" t="s">
        <v>88</v>
      </c>
      <c r="C11" s="74"/>
      <c r="D11" s="74"/>
      <c r="E11" s="74"/>
      <c r="F11" s="30"/>
      <c r="G11" s="30" t="s">
        <v>89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2:25" x14ac:dyDescent="0.2">
      <c r="B12" s="74"/>
      <c r="C12" s="74"/>
      <c r="D12" s="74"/>
      <c r="E12" s="74"/>
      <c r="F12" s="30"/>
      <c r="G12" s="30" t="s">
        <v>90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2:25" x14ac:dyDescent="0.2">
      <c r="B13" s="74"/>
      <c r="C13" s="74"/>
      <c r="D13" s="74"/>
      <c r="E13" s="74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5" ht="13.5" thickBot="1" x14ac:dyDescent="0.25">
      <c r="B14" s="75"/>
      <c r="C14" s="75"/>
      <c r="D14" s="75"/>
      <c r="E14" s="75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2:25" ht="13.5" thickTop="1" x14ac:dyDescent="0.2">
      <c r="B15" s="76" t="s">
        <v>91</v>
      </c>
      <c r="C15" s="77"/>
      <c r="D15" s="77"/>
      <c r="E15" s="78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5" x14ac:dyDescent="0.2">
      <c r="B16" s="79" t="s">
        <v>92</v>
      </c>
      <c r="C16" s="80"/>
      <c r="D16" s="80"/>
      <c r="E16" s="8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4" x14ac:dyDescent="0.2">
      <c r="B17" s="68" t="s">
        <v>93</v>
      </c>
      <c r="C17" s="69"/>
      <c r="D17" s="69"/>
      <c r="E17" s="7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2:24" x14ac:dyDescent="0.2">
      <c r="B18" s="68" t="s">
        <v>94</v>
      </c>
      <c r="C18" s="69"/>
      <c r="D18" s="69"/>
      <c r="E18" s="7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2:24" x14ac:dyDescent="0.2">
      <c r="B19" s="68" t="s">
        <v>95</v>
      </c>
      <c r="C19" s="69"/>
      <c r="D19" s="69"/>
      <c r="E19" s="7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x14ac:dyDescent="0.2">
      <c r="B20" s="68" t="s">
        <v>96</v>
      </c>
      <c r="C20" s="69"/>
      <c r="D20" s="69"/>
      <c r="E20" s="7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2:24" ht="13.5" thickBot="1" x14ac:dyDescent="0.25">
      <c r="B21" s="71" t="s">
        <v>97</v>
      </c>
      <c r="C21" s="72"/>
      <c r="D21" s="72"/>
      <c r="E21" s="73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2:24" ht="13.5" thickTop="1" x14ac:dyDescent="0.2"/>
  </sheetData>
  <mergeCells count="24">
    <mergeCell ref="B1:D1"/>
    <mergeCell ref="C3:F3"/>
    <mergeCell ref="C5:E5"/>
    <mergeCell ref="F5:H5"/>
    <mergeCell ref="I5:K5"/>
    <mergeCell ref="O5:Q5"/>
    <mergeCell ref="R5:T5"/>
    <mergeCell ref="U5:W5"/>
    <mergeCell ref="C6:E6"/>
    <mergeCell ref="F6:H6"/>
    <mergeCell ref="I6:K6"/>
    <mergeCell ref="L6:N6"/>
    <mergeCell ref="O6:Q6"/>
    <mergeCell ref="R6:T6"/>
    <mergeCell ref="U6:W6"/>
    <mergeCell ref="L5:N5"/>
    <mergeCell ref="B20:E20"/>
    <mergeCell ref="B21:E21"/>
    <mergeCell ref="B11:E14"/>
    <mergeCell ref="B15:E15"/>
    <mergeCell ref="B16:E16"/>
    <mergeCell ref="B17:E17"/>
    <mergeCell ref="B18:E18"/>
    <mergeCell ref="B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32" sqref="E32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69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'[2]RFP Submittal'!A4</f>
        <v>Charlie's Plumbing</v>
      </c>
      <c r="B4" s="63"/>
      <c r="C4" s="63"/>
      <c r="D4" s="63"/>
      <c r="E4" s="22">
        <f>[2]Evaluation!E8</f>
        <v>0</v>
      </c>
      <c r="F4" s="22">
        <f>[2]Evaluation!H8</f>
        <v>10</v>
      </c>
      <c r="G4" s="22">
        <f>[2]Evaluation!K8</f>
        <v>8</v>
      </c>
      <c r="H4" s="22">
        <f>[2]Evaluation!N8</f>
        <v>8</v>
      </c>
      <c r="I4" s="22">
        <f>[2]Evaluation!Q8</f>
        <v>8</v>
      </c>
      <c r="J4" s="22">
        <f>[2]Evaluation!T8</f>
        <v>10</v>
      </c>
      <c r="K4" s="22">
        <f>[2]Evaluation!W8</f>
        <v>8</v>
      </c>
      <c r="L4" s="23">
        <f>SUM(E4:K4)</f>
        <v>52</v>
      </c>
    </row>
    <row r="5" spans="1:12" x14ac:dyDescent="0.2">
      <c r="A5" s="63" t="str">
        <f>'[2]RFP Submittal'!A5</f>
        <v>Gregory Edwards Mechanical Contractors</v>
      </c>
      <c r="B5" s="63"/>
      <c r="C5" s="63"/>
      <c r="D5" s="63"/>
      <c r="E5" s="22">
        <f>[2]Evaluation!E9</f>
        <v>0</v>
      </c>
      <c r="F5" s="22">
        <f>[2]Evaluation!H9</f>
        <v>8</v>
      </c>
      <c r="G5" s="22">
        <f>[2]Evaluation!K9</f>
        <v>8</v>
      </c>
      <c r="H5" s="22">
        <f>[2]Evaluation!N9</f>
        <v>8</v>
      </c>
      <c r="I5" s="22">
        <f>[2]Evaluation!Q9</f>
        <v>6</v>
      </c>
      <c r="J5" s="22">
        <f>[2]Evaluation!T9</f>
        <v>4</v>
      </c>
      <c r="K5" s="22">
        <f>[2]Evaluation!W9</f>
        <v>8</v>
      </c>
      <c r="L5" s="23">
        <f>SUM(E5:K5)</f>
        <v>42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" sqref="E1:L1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70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'[3]RFP Submittal'!A4</f>
        <v>Charlie's Plumbing</v>
      </c>
      <c r="B4" s="63"/>
      <c r="C4" s="63"/>
      <c r="D4" s="63"/>
      <c r="E4" s="22">
        <f>[3]Evaluation!E8</f>
        <v>0</v>
      </c>
      <c r="F4" s="22">
        <f>[3]Evaluation!H8</f>
        <v>6.8</v>
      </c>
      <c r="G4" s="22">
        <f>[3]Evaluation!K8</f>
        <v>8</v>
      </c>
      <c r="H4" s="22">
        <f>[3]Evaluation!N8</f>
        <v>8</v>
      </c>
      <c r="I4" s="22">
        <f>[3]Evaluation!Q8</f>
        <v>8</v>
      </c>
      <c r="J4" s="22">
        <f>[3]Evaluation!T8</f>
        <v>8</v>
      </c>
      <c r="K4" s="22">
        <f>[3]Evaluation!W8</f>
        <v>7</v>
      </c>
      <c r="L4" s="23">
        <f>SUM(E4:K4)</f>
        <v>45.8</v>
      </c>
    </row>
    <row r="5" spans="1:12" x14ac:dyDescent="0.2">
      <c r="A5" s="63" t="str">
        <f>'[3]RFP Submittal'!A5</f>
        <v>Gregory Edwards Mechanical Contractors</v>
      </c>
      <c r="B5" s="63"/>
      <c r="C5" s="63"/>
      <c r="D5" s="63"/>
      <c r="E5" s="22">
        <f>[3]Evaluation!E9</f>
        <v>0</v>
      </c>
      <c r="F5" s="22">
        <f>[3]Evaluation!H9</f>
        <v>6.8</v>
      </c>
      <c r="G5" s="22">
        <f>[3]Evaluation!K9</f>
        <v>6</v>
      </c>
      <c r="H5" s="22">
        <f>[3]Evaluation!N9</f>
        <v>8</v>
      </c>
      <c r="I5" s="22">
        <f>[3]Evaluation!Q9</f>
        <v>8</v>
      </c>
      <c r="J5" s="22">
        <f>[3]Evaluation!T9</f>
        <v>6.4</v>
      </c>
      <c r="K5" s="22">
        <f>[3]Evaluation!W9</f>
        <v>7</v>
      </c>
      <c r="L5" s="23">
        <f>SUM(E5:K5)</f>
        <v>42.2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" sqref="E1:L1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71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'[4]RFP Submittal'!A4</f>
        <v>Charlie's Plumbing</v>
      </c>
      <c r="B4" s="63"/>
      <c r="C4" s="63"/>
      <c r="D4" s="63"/>
      <c r="E4" s="22">
        <f>[4]Evaluation!E8</f>
        <v>0</v>
      </c>
      <c r="F4" s="22">
        <f>[4]Evaluation!H8</f>
        <v>7</v>
      </c>
      <c r="G4" s="22">
        <f>[4]Evaluation!K8</f>
        <v>6.8</v>
      </c>
      <c r="H4" s="22">
        <f>[4]Evaluation!N8</f>
        <v>7</v>
      </c>
      <c r="I4" s="22">
        <f>[4]Evaluation!Q8</f>
        <v>7</v>
      </c>
      <c r="J4" s="22">
        <f>[4]Evaluation!T8</f>
        <v>7</v>
      </c>
      <c r="K4" s="22">
        <f>[4]Evaluation!W8</f>
        <v>7</v>
      </c>
      <c r="L4" s="23">
        <f>SUM(E4:K4)</f>
        <v>41.8</v>
      </c>
    </row>
    <row r="5" spans="1:12" x14ac:dyDescent="0.2">
      <c r="A5" s="63" t="str">
        <f>'[4]RFP Submittal'!A5</f>
        <v>Gregory Edwards Mechanical Contractors</v>
      </c>
      <c r="B5" s="63"/>
      <c r="C5" s="63"/>
      <c r="D5" s="63"/>
      <c r="E5" s="22">
        <f>[4]Evaluation!E9</f>
        <v>0</v>
      </c>
      <c r="F5" s="22">
        <f>[4]Evaluation!H9</f>
        <v>8</v>
      </c>
      <c r="G5" s="22">
        <f>[4]Evaluation!K9</f>
        <v>6.8</v>
      </c>
      <c r="H5" s="22">
        <f>[4]Evaluation!N9</f>
        <v>7</v>
      </c>
      <c r="I5" s="22">
        <f>[4]Evaluation!Q9</f>
        <v>7</v>
      </c>
      <c r="J5" s="22">
        <f>[4]Evaluation!T9</f>
        <v>6.8</v>
      </c>
      <c r="K5" s="22">
        <f>[4]Evaluation!W9</f>
        <v>7</v>
      </c>
      <c r="L5" s="23">
        <f>SUM(E5:K5)</f>
        <v>42.6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" sqref="E1:L1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72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'[5]RFP Submittal'!A4</f>
        <v>Charlie's Plumbing</v>
      </c>
      <c r="B4" s="63"/>
      <c r="C4" s="63"/>
      <c r="D4" s="63"/>
      <c r="E4" s="22">
        <f>[5]Evaluation!E8</f>
        <v>0</v>
      </c>
      <c r="F4" s="22">
        <f>[5]Evaluation!H8</f>
        <v>6</v>
      </c>
      <c r="G4" s="22">
        <f>[5]Evaluation!K8</f>
        <v>6</v>
      </c>
      <c r="H4" s="22">
        <f>[5]Evaluation!N8</f>
        <v>4.8</v>
      </c>
      <c r="I4" s="22">
        <f>[5]Evaluation!Q8</f>
        <v>4.8</v>
      </c>
      <c r="J4" s="22">
        <f>[5]Evaluation!T8</f>
        <v>7</v>
      </c>
      <c r="K4" s="22">
        <f>[5]Evaluation!W8</f>
        <v>6</v>
      </c>
      <c r="L4" s="23">
        <f>SUM(E4:K4)</f>
        <v>34.6</v>
      </c>
    </row>
    <row r="5" spans="1:12" x14ac:dyDescent="0.2">
      <c r="A5" s="63" t="str">
        <f>'[5]RFP Submittal'!A5</f>
        <v>Gregory Edwards Mechanical Contractors</v>
      </c>
      <c r="B5" s="63"/>
      <c r="C5" s="63"/>
      <c r="D5" s="63"/>
      <c r="E5" s="22">
        <f>[5]Evaluation!E9</f>
        <v>0</v>
      </c>
      <c r="F5" s="22">
        <f>[5]Evaluation!H9</f>
        <v>7</v>
      </c>
      <c r="G5" s="22">
        <f>[5]Evaluation!K9</f>
        <v>7</v>
      </c>
      <c r="H5" s="22">
        <f>[5]Evaluation!N9</f>
        <v>7</v>
      </c>
      <c r="I5" s="22">
        <f>[5]Evaluation!Q9</f>
        <v>6</v>
      </c>
      <c r="J5" s="22">
        <f>[5]Evaluation!T9</f>
        <v>2</v>
      </c>
      <c r="K5" s="22">
        <f>[5]Evaluation!W9</f>
        <v>7</v>
      </c>
      <c r="L5" s="23">
        <f>SUM(E5:K5)</f>
        <v>36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" sqref="E1:L1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73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'[6]RFP Submittal'!A4</f>
        <v>Charlie's Plumbing</v>
      </c>
      <c r="B4" s="63"/>
      <c r="C4" s="63"/>
      <c r="D4" s="63"/>
      <c r="E4" s="22">
        <f>[6]Evaluation!E8</f>
        <v>0</v>
      </c>
      <c r="F4" s="22">
        <f>[6]Evaluation!H8</f>
        <v>8</v>
      </c>
      <c r="G4" s="22">
        <f>[6]Evaluation!K8</f>
        <v>8</v>
      </c>
      <c r="H4" s="22">
        <f>[6]Evaluation!N8</f>
        <v>8</v>
      </c>
      <c r="I4" s="22">
        <f>[6]Evaluation!Q8</f>
        <v>8</v>
      </c>
      <c r="J4" s="22">
        <f>[6]Evaluation!T8</f>
        <v>10</v>
      </c>
      <c r="K4" s="22">
        <f>[6]Evaluation!W8</f>
        <v>6</v>
      </c>
      <c r="L4" s="23">
        <f>SUM(E4:K4)</f>
        <v>48</v>
      </c>
    </row>
    <row r="5" spans="1:12" x14ac:dyDescent="0.2">
      <c r="A5" s="63" t="str">
        <f>'[6]RFP Submittal'!A5</f>
        <v>Gregory Edwards Mechanical Contractors</v>
      </c>
      <c r="B5" s="63"/>
      <c r="C5" s="63"/>
      <c r="D5" s="63"/>
      <c r="E5" s="22">
        <f>[6]Evaluation!E9</f>
        <v>0</v>
      </c>
      <c r="F5" s="22">
        <f>[6]Evaluation!H9</f>
        <v>8</v>
      </c>
      <c r="G5" s="22">
        <f>[6]Evaluation!K9</f>
        <v>8</v>
      </c>
      <c r="H5" s="22">
        <f>[6]Evaluation!N9</f>
        <v>8</v>
      </c>
      <c r="I5" s="22">
        <f>[6]Evaluation!Q9</f>
        <v>8</v>
      </c>
      <c r="J5" s="22">
        <f>[6]Evaluation!T9</f>
        <v>6</v>
      </c>
      <c r="K5" s="22">
        <f>[6]Evaluation!W9</f>
        <v>6</v>
      </c>
      <c r="L5" s="23">
        <f>SUM(E5:K5)</f>
        <v>44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47" sqref="K47"/>
    </sheetView>
  </sheetViews>
  <sheetFormatPr defaultRowHeight="12.75" x14ac:dyDescent="0.2"/>
  <cols>
    <col min="5" max="8" width="9" bestFit="1" customWidth="1"/>
    <col min="9" max="10" width="9" customWidth="1"/>
    <col min="11" max="11" width="9" bestFit="1" customWidth="1"/>
    <col min="12" max="12" width="6.5703125" bestFit="1" customWidth="1"/>
  </cols>
  <sheetData>
    <row r="1" spans="1:12" ht="15.75" x14ac:dyDescent="0.25">
      <c r="A1" s="18" t="s">
        <v>0</v>
      </c>
      <c r="B1" s="18"/>
      <c r="C1" s="18"/>
      <c r="D1" s="18"/>
      <c r="E1" s="61" t="s">
        <v>67</v>
      </c>
      <c r="F1" s="61"/>
      <c r="G1" s="61"/>
      <c r="H1" s="61"/>
      <c r="I1" s="61"/>
      <c r="J1" s="61"/>
      <c r="K1" s="61"/>
      <c r="L1" s="61"/>
    </row>
    <row r="2" spans="1:12" ht="15.75" x14ac:dyDescent="0.25">
      <c r="A2" s="18"/>
      <c r="B2" s="19"/>
      <c r="H2" s="19"/>
      <c r="I2" s="19"/>
      <c r="J2" s="19"/>
      <c r="K2" s="19"/>
    </row>
    <row r="3" spans="1:12" x14ac:dyDescent="0.2">
      <c r="A3" s="62" t="s">
        <v>3</v>
      </c>
      <c r="B3" s="62"/>
      <c r="C3" s="62"/>
      <c r="D3" s="62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15</v>
      </c>
      <c r="K3" s="20" t="s">
        <v>16</v>
      </c>
      <c r="L3" s="21" t="s">
        <v>7</v>
      </c>
    </row>
    <row r="4" spans="1:12" x14ac:dyDescent="0.2">
      <c r="A4" s="63" t="str">
        <f>'[7]RFP Submittal'!A4</f>
        <v>Charlie's Plumbing</v>
      </c>
      <c r="B4" s="63"/>
      <c r="C4" s="63"/>
      <c r="D4" s="63"/>
      <c r="E4" s="22">
        <f>[7]Evaluation!E8</f>
        <v>0</v>
      </c>
      <c r="F4" s="22">
        <f>[7]Evaluation!H8</f>
        <v>8</v>
      </c>
      <c r="G4" s="22">
        <f>[7]Evaluation!K8</f>
        <v>10</v>
      </c>
      <c r="H4" s="22">
        <f>[7]Evaluation!N8</f>
        <v>8</v>
      </c>
      <c r="I4" s="22">
        <f>[7]Evaluation!Q8</f>
        <v>10</v>
      </c>
      <c r="J4" s="22">
        <f>[7]Evaluation!T8</f>
        <v>10</v>
      </c>
      <c r="K4" s="22">
        <f>[7]Evaluation!W8</f>
        <v>10</v>
      </c>
      <c r="L4" s="23">
        <f>SUM(E4:K4)</f>
        <v>56</v>
      </c>
    </row>
    <row r="5" spans="1:12" x14ac:dyDescent="0.2">
      <c r="A5" s="63" t="str">
        <f>'[7]RFP Submittal'!A5</f>
        <v>Gregory Edwards Mechanical Contractors</v>
      </c>
      <c r="B5" s="63"/>
      <c r="C5" s="63"/>
      <c r="D5" s="63"/>
      <c r="E5" s="22">
        <f>[7]Evaluation!E9</f>
        <v>0</v>
      </c>
      <c r="F5" s="22">
        <f>[7]Evaluation!H9</f>
        <v>8</v>
      </c>
      <c r="G5" s="22">
        <f>[7]Evaluation!K9</f>
        <v>8</v>
      </c>
      <c r="H5" s="22">
        <f>[7]Evaluation!N9</f>
        <v>8</v>
      </c>
      <c r="I5" s="22">
        <f>[7]Evaluation!Q9</f>
        <v>8</v>
      </c>
      <c r="J5" s="22">
        <f>[7]Evaluation!T9</f>
        <v>10</v>
      </c>
      <c r="K5" s="22">
        <f>[7]Evaluation!W9</f>
        <v>8</v>
      </c>
      <c r="L5" s="23">
        <f>SUM(E5:K5)</f>
        <v>50</v>
      </c>
    </row>
  </sheetData>
  <mergeCells count="4">
    <mergeCell ref="E1:L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4" sqref="B4"/>
    </sheetView>
  </sheetViews>
  <sheetFormatPr defaultRowHeight="15" x14ac:dyDescent="0.2"/>
  <cols>
    <col min="1" max="1" width="42.5703125" style="1" customWidth="1"/>
    <col min="2" max="2" width="9.28515625" style="1" customWidth="1"/>
    <col min="3" max="8" width="7.5703125" style="1" customWidth="1"/>
    <col min="9" max="9" width="14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6.25" customHeight="1" x14ac:dyDescent="0.2">
      <c r="A2" s="65" t="s">
        <v>66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11" t="str">
        <f>'1'!E1</f>
        <v>Evaluator 1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4" t="str">
        <f>'6'!E1</f>
        <v>Evaluator 6</v>
      </c>
      <c r="H4" s="4" t="str">
        <f>'7'!E1</f>
        <v>Evaluator 7</v>
      </c>
      <c r="I4" s="5" t="s">
        <v>11</v>
      </c>
      <c r="J4" s="6" t="s">
        <v>2</v>
      </c>
    </row>
    <row r="5" spans="1:12" ht="16.5" customHeight="1" x14ac:dyDescent="0.2">
      <c r="A5" s="8" t="str">
        <f>'1'!A4</f>
        <v>Charlie's Plumbing</v>
      </c>
      <c r="B5" s="12">
        <f>SUM('1'!F4:K4)</f>
        <v>52</v>
      </c>
      <c r="C5" s="24">
        <f>'2'!L4</f>
        <v>52</v>
      </c>
      <c r="D5" s="9">
        <f>'3'!L4</f>
        <v>45.8</v>
      </c>
      <c r="E5" s="9">
        <f>'4'!L4</f>
        <v>41.8</v>
      </c>
      <c r="F5" s="9">
        <f>'5'!L4</f>
        <v>34.6</v>
      </c>
      <c r="G5" s="9">
        <f>'6'!L4</f>
        <v>48</v>
      </c>
      <c r="H5" s="9">
        <f>'7'!L4</f>
        <v>56</v>
      </c>
      <c r="I5" s="9">
        <f>AVERAGE(B5:H5)</f>
        <v>47.171428571428578</v>
      </c>
      <c r="J5" s="10">
        <f>RANK(I5,$I$5:$I$6,0)</f>
        <v>1</v>
      </c>
    </row>
    <row r="6" spans="1:12" ht="16.5" customHeight="1" x14ac:dyDescent="0.2">
      <c r="A6" s="8" t="str">
        <f>'1'!A5</f>
        <v>Gregory Edwards Mechanical Contractors</v>
      </c>
      <c r="B6" s="12">
        <f>SUM('1'!F5:K5)</f>
        <v>38</v>
      </c>
      <c r="C6" s="24">
        <f>'2'!L5</f>
        <v>42</v>
      </c>
      <c r="D6" s="9">
        <f>'3'!L5</f>
        <v>42.2</v>
      </c>
      <c r="E6" s="9">
        <f>'4'!L5</f>
        <v>42.6</v>
      </c>
      <c r="F6" s="9">
        <f>'5'!L5</f>
        <v>36</v>
      </c>
      <c r="G6" s="9">
        <f>'6'!L5</f>
        <v>44</v>
      </c>
      <c r="H6" s="9">
        <f>'7'!L5</f>
        <v>50</v>
      </c>
      <c r="I6" s="9">
        <f>AVERAGE(B6:H6)</f>
        <v>42.114285714285714</v>
      </c>
      <c r="J6" s="10">
        <f>RANK(I6,$I$5:$I$6,0)</f>
        <v>2</v>
      </c>
    </row>
    <row r="15" spans="1:12" x14ac:dyDescent="0.2">
      <c r="A15" s="25"/>
      <c r="B15" s="1" t="s">
        <v>18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30" sqref="D30"/>
    </sheetView>
  </sheetViews>
  <sheetFormatPr defaultRowHeight="15" x14ac:dyDescent="0.2"/>
  <cols>
    <col min="1" max="1" width="42.5703125" style="1" customWidth="1"/>
    <col min="2" max="2" width="7.5703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64" t="s">
        <v>8</v>
      </c>
      <c r="B1" s="64"/>
      <c r="C1" s="64"/>
      <c r="D1" s="64"/>
      <c r="E1" s="64"/>
      <c r="F1" s="64"/>
    </row>
    <row r="2" spans="1:6" ht="26.25" customHeight="1" x14ac:dyDescent="0.2">
      <c r="A2" s="65" t="s">
        <v>66</v>
      </c>
      <c r="B2" s="65"/>
      <c r="C2" s="65"/>
      <c r="D2" s="65"/>
      <c r="E2" s="65"/>
      <c r="F2" s="65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1</v>
      </c>
      <c r="B4" s="4" t="str">
        <f>'1'!E1</f>
        <v>Evaluator 1</v>
      </c>
      <c r="C4" s="5" t="s">
        <v>12</v>
      </c>
      <c r="D4" s="6" t="s">
        <v>2</v>
      </c>
    </row>
    <row r="5" spans="1:6" ht="16.5" customHeight="1" x14ac:dyDescent="0.2">
      <c r="A5" s="8" t="str">
        <f>'1'!A4</f>
        <v>Charlie's Plumbing</v>
      </c>
      <c r="B5" s="9">
        <f>'1'!E4</f>
        <v>32</v>
      </c>
      <c r="C5" s="9">
        <f>AVERAGE(B5:B5)</f>
        <v>32</v>
      </c>
      <c r="D5" s="10">
        <f>RANK(C5,$C$5:$C$6,0)</f>
        <v>1</v>
      </c>
    </row>
    <row r="6" spans="1:6" ht="16.5" customHeight="1" x14ac:dyDescent="0.2">
      <c r="A6" s="8" t="str">
        <f>'1'!A5</f>
        <v>Gregory Edwards Mechanical Contractors</v>
      </c>
      <c r="B6" s="9">
        <f>'1'!E5</f>
        <v>28</v>
      </c>
      <c r="C6" s="9">
        <f>AVERAGE(B6:B6)</f>
        <v>28</v>
      </c>
      <c r="D6" s="10">
        <f>RANK(C6,$C$5:$C$6,0)</f>
        <v>2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Cost Comparison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2017-07-18T14:34:50Z</dcterms:modified>
</cp:coreProperties>
</file>