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ate1904="1" showInkAnnotation="0" autoCompressPictures="0"/>
  <mc:AlternateContent xmlns:mc="http://schemas.openxmlformats.org/markup-compatibility/2006">
    <mc:Choice Requires="x15">
      <x15ac:absPath xmlns:x15ac="http://schemas.microsoft.com/office/spreadsheetml/2010/11/ac" url="https://uofh-my.sharepoint.com/personal/lmvaugh2_cougarnet_uh_edu/Documents/Desktop/"/>
    </mc:Choice>
  </mc:AlternateContent>
  <xr:revisionPtr revIDLastSave="0" documentId="8_{977B08A8-4A9D-4AE9-99FD-D21CD01F4C4E}" xr6:coauthVersionLast="47" xr6:coauthVersionMax="47" xr10:uidLastSave="{00000000-0000-0000-0000-000000000000}"/>
  <bookViews>
    <workbookView xWindow="-120" yWindow="-120" windowWidth="29040" windowHeight="15720" tabRatio="734" activeTab="1" xr2:uid="{00000000-000D-0000-FFFF-FFFF00000000}"/>
  </bookViews>
  <sheets>
    <sheet name="Personnel Expense Calculator" sheetId="1" r:id="rId1"/>
    <sheet name="Draft Detailed Budget" sheetId="2" r:id="rId2"/>
    <sheet name="Modular Budget Format" sheetId="8" r:id="rId3"/>
    <sheet name="Subcontract 1 Budget" sheetId="4" r:id="rId4"/>
    <sheet name="Subcontract 2 Budget" sheetId="5" r:id="rId5"/>
    <sheet name="Definitions" sheetId="9" r:id="rId6"/>
  </sheets>
  <externalReferences>
    <externalReference r:id="rId7"/>
  </externalReferences>
  <definedNames>
    <definedName name="BenefitCodes">'Personnel Expense Calculator'!$AP$4:$AT$14</definedName>
    <definedName name="CalcMethod">'Personnel Expense Calculator'!$M$13</definedName>
    <definedName name="IDCOption">'Draft Detailed Budget'!$B$89</definedName>
    <definedName name="IDCRates" localSheetId="2">'[1]Personnel Expense Calculator'!$H$4:$L$10</definedName>
    <definedName name="IDCRates">'Draft Detailed Budget'!$A$107:$C$109</definedName>
    <definedName name="IDCRatesMod">'Modular Budget Format'!$A$65:$C$68</definedName>
    <definedName name="InsRates">'Personnel Expense Calculator'!$AV$4:$BA$8</definedName>
    <definedName name="Modular">'Modular Budget Format'!$F$6</definedName>
    <definedName name="ProjTerm">'Modular Budget Format'!$C$57</definedName>
    <definedName name="RetRates">'Personnel Expense Calculator'!$AV$11:$AW$14</definedName>
    <definedName name="VaryMod">#REF!</definedName>
    <definedName name="VaryMod2">'Modular Budget Format'!$H$6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5" i="1" l="1"/>
  <c r="F3" i="2"/>
  <c r="F106" i="2" s="1"/>
  <c r="H52" i="2"/>
  <c r="H51" i="2"/>
  <c r="H50" i="2"/>
  <c r="H49" i="2"/>
  <c r="F109" i="2" l="1"/>
  <c r="B89" i="2" s="1"/>
  <c r="AQ24" i="1"/>
  <c r="AP12" i="1"/>
  <c r="AY8" i="1"/>
  <c r="AY7" i="1"/>
  <c r="AY6" i="1"/>
  <c r="AY5" i="1"/>
  <c r="AX8" i="1"/>
  <c r="BA8" i="1" s="1"/>
  <c r="AX7" i="1"/>
  <c r="AZ7" i="1" s="1"/>
  <c r="AX6" i="1"/>
  <c r="AX5" i="1"/>
  <c r="AZ5" i="1" s="1"/>
  <c r="AR24" i="1"/>
  <c r="AQ25" i="1"/>
  <c r="AR25" i="1"/>
  <c r="AQ26" i="1"/>
  <c r="AR26" i="1"/>
  <c r="AQ27" i="1"/>
  <c r="AR27" i="1"/>
  <c r="AQ28" i="1"/>
  <c r="AR28" i="1"/>
  <c r="AQ29" i="1"/>
  <c r="AR29" i="1"/>
  <c r="AQ30" i="1"/>
  <c r="AR30" i="1"/>
  <c r="AQ31" i="1"/>
  <c r="AR31" i="1"/>
  <c r="D77" i="2"/>
  <c r="E77" i="2"/>
  <c r="E32" i="4"/>
  <c r="F32" i="4"/>
  <c r="C59" i="2"/>
  <c r="C32" i="4"/>
  <c r="H61" i="2"/>
  <c r="D63" i="2"/>
  <c r="E63" i="2"/>
  <c r="F63" i="2"/>
  <c r="G63" i="2"/>
  <c r="C63" i="2"/>
  <c r="C77" i="2"/>
  <c r="C69" i="2"/>
  <c r="C54" i="2"/>
  <c r="C47" i="2"/>
  <c r="C42" i="2"/>
  <c r="C37" i="2"/>
  <c r="H56" i="2"/>
  <c r="H57" i="2"/>
  <c r="D59" i="2"/>
  <c r="E59" i="2"/>
  <c r="F59" i="2"/>
  <c r="G59" i="2"/>
  <c r="H45" i="2"/>
  <c r="H46" i="2"/>
  <c r="H44" i="2"/>
  <c r="D47" i="2"/>
  <c r="E47" i="2"/>
  <c r="F47" i="2"/>
  <c r="G47" i="2"/>
  <c r="A3" i="1"/>
  <c r="A4" i="1"/>
  <c r="AQ48" i="1"/>
  <c r="AS24" i="1"/>
  <c r="AX24" i="1"/>
  <c r="AQ59" i="1"/>
  <c r="AQ37" i="1"/>
  <c r="H4" i="8"/>
  <c r="B6" i="8"/>
  <c r="F6" i="8" s="1"/>
  <c r="AS35" i="1"/>
  <c r="AU35" i="1" s="1"/>
  <c r="AU46" i="1" s="1"/>
  <c r="AU57" i="1" s="1"/>
  <c r="AU68" i="1" s="1"/>
  <c r="AU79" i="1" s="1"/>
  <c r="AQ38" i="1"/>
  <c r="AS25" i="1"/>
  <c r="AQ39" i="1"/>
  <c r="AS26" i="1"/>
  <c r="AX25" i="1"/>
  <c r="AX26" i="1"/>
  <c r="AQ49" i="1"/>
  <c r="AQ50" i="1"/>
  <c r="D37" i="2"/>
  <c r="D42" i="2"/>
  <c r="D69" i="2"/>
  <c r="AQ60" i="1"/>
  <c r="AQ61" i="1"/>
  <c r="E37" i="2"/>
  <c r="E42" i="2"/>
  <c r="E69" i="2"/>
  <c r="AQ70" i="1"/>
  <c r="AQ71" i="1"/>
  <c r="AQ72" i="1"/>
  <c r="F37" i="2"/>
  <c r="AQ81" i="1"/>
  <c r="AQ82" i="1"/>
  <c r="AQ83" i="1"/>
  <c r="G37" i="2"/>
  <c r="C13" i="4"/>
  <c r="C20" i="4"/>
  <c r="C22" i="4" s="1"/>
  <c r="C45" i="4"/>
  <c r="C53" i="4"/>
  <c r="D13" i="4"/>
  <c r="D20" i="4"/>
  <c r="H20" i="4" s="1"/>
  <c r="D32" i="4"/>
  <c r="D45" i="4"/>
  <c r="D53" i="4"/>
  <c r="E13" i="4"/>
  <c r="H13" i="4" s="1"/>
  <c r="E20" i="4"/>
  <c r="E45" i="4"/>
  <c r="E53" i="4"/>
  <c r="F42" i="2"/>
  <c r="F69" i="2"/>
  <c r="F77" i="2"/>
  <c r="F13" i="4"/>
  <c r="F20" i="4"/>
  <c r="F45" i="4"/>
  <c r="H45" i="4" s="1"/>
  <c r="F53" i="4"/>
  <c r="G42" i="2"/>
  <c r="G69" i="2"/>
  <c r="G77" i="2"/>
  <c r="G13" i="4"/>
  <c r="G20" i="4"/>
  <c r="G32" i="4"/>
  <c r="G45" i="4"/>
  <c r="G53" i="4"/>
  <c r="F5" i="8"/>
  <c r="F65" i="8"/>
  <c r="C45" i="5"/>
  <c r="D45" i="5"/>
  <c r="E45" i="5"/>
  <c r="F45" i="5"/>
  <c r="G45" i="5"/>
  <c r="H42" i="4"/>
  <c r="C27" i="4"/>
  <c r="D27" i="4"/>
  <c r="E27" i="4"/>
  <c r="F27" i="4"/>
  <c r="G27" i="4"/>
  <c r="A39" i="8"/>
  <c r="A38" i="8"/>
  <c r="A36" i="8"/>
  <c r="A35" i="8"/>
  <c r="A40" i="8"/>
  <c r="A37" i="8"/>
  <c r="F107" i="2"/>
  <c r="D54" i="2"/>
  <c r="E54" i="2"/>
  <c r="F54" i="2"/>
  <c r="G54" i="2"/>
  <c r="B5" i="8"/>
  <c r="B4" i="8"/>
  <c r="B3" i="8"/>
  <c r="AR39" i="1"/>
  <c r="AR50" i="1" s="1"/>
  <c r="AR61" i="1" s="1"/>
  <c r="AR72" i="1" s="1"/>
  <c r="AR83" i="1" s="1"/>
  <c r="AR40" i="1"/>
  <c r="AR51" i="1" s="1"/>
  <c r="AR62" i="1" s="1"/>
  <c r="AR73" i="1" s="1"/>
  <c r="AR84" i="1" s="1"/>
  <c r="AR41" i="1"/>
  <c r="AR52" i="1"/>
  <c r="AR63" i="1" s="1"/>
  <c r="AR74" i="1" s="1"/>
  <c r="AR85" i="1" s="1"/>
  <c r="AR42" i="1"/>
  <c r="AR53" i="1" s="1"/>
  <c r="AR64" i="1" s="1"/>
  <c r="AR75" i="1" s="1"/>
  <c r="AR86" i="1" s="1"/>
  <c r="AR43" i="1"/>
  <c r="AR54" i="1" s="1"/>
  <c r="AR65" i="1" s="1"/>
  <c r="AR76" i="1" s="1"/>
  <c r="AR87" i="1" s="1"/>
  <c r="AR44" i="1"/>
  <c r="AR55" i="1" s="1"/>
  <c r="AR66" i="1" s="1"/>
  <c r="AR77" i="1" s="1"/>
  <c r="AR88" i="1" s="1"/>
  <c r="AR45" i="1"/>
  <c r="AR56" i="1" s="1"/>
  <c r="AR67" i="1" s="1"/>
  <c r="AR78" i="1" s="1"/>
  <c r="AR89" i="1" s="1"/>
  <c r="AQ46" i="1"/>
  <c r="AP4" i="1"/>
  <c r="AP5" i="1"/>
  <c r="AP6" i="1"/>
  <c r="AP7" i="1"/>
  <c r="AP8" i="1"/>
  <c r="AP9" i="1"/>
  <c r="AP10" i="1"/>
  <c r="AV11" i="1"/>
  <c r="AV12" i="1"/>
  <c r="AV13" i="1"/>
  <c r="AV4" i="1"/>
  <c r="AV5" i="1"/>
  <c r="AV14" i="1"/>
  <c r="AS27" i="1"/>
  <c r="AQ84" i="1"/>
  <c r="AX27" i="1"/>
  <c r="AS28" i="1"/>
  <c r="AQ85" i="1"/>
  <c r="AX28" i="1"/>
  <c r="AV6" i="1"/>
  <c r="AS29" i="1"/>
  <c r="AQ86" i="1"/>
  <c r="AX29" i="1"/>
  <c r="AS30" i="1"/>
  <c r="AQ87" i="1"/>
  <c r="AP11" i="1"/>
  <c r="AX30" i="1"/>
  <c r="AS31" i="1"/>
  <c r="AQ88" i="1"/>
  <c r="AX31" i="1"/>
  <c r="AV7" i="1"/>
  <c r="AR32" i="1"/>
  <c r="AS45" i="1" s="1"/>
  <c r="AS32" i="1"/>
  <c r="AQ89" i="1"/>
  <c r="AQ32" i="1"/>
  <c r="AX32" i="1"/>
  <c r="AV8" i="1"/>
  <c r="AQ73" i="1"/>
  <c r="AQ74" i="1"/>
  <c r="AQ75" i="1"/>
  <c r="AQ76" i="1"/>
  <c r="AQ77" i="1"/>
  <c r="AQ78" i="1"/>
  <c r="AQ62" i="1"/>
  <c r="AQ63" i="1"/>
  <c r="AQ64" i="1"/>
  <c r="AQ65" i="1"/>
  <c r="AQ66" i="1"/>
  <c r="AQ67" i="1"/>
  <c r="AQ51" i="1"/>
  <c r="AQ52" i="1"/>
  <c r="AQ53" i="1"/>
  <c r="AQ54" i="1"/>
  <c r="AQ55" i="1"/>
  <c r="AQ56" i="1"/>
  <c r="AQ40" i="1"/>
  <c r="AQ41" i="1"/>
  <c r="AQ42" i="1"/>
  <c r="AQ43" i="1"/>
  <c r="AQ44" i="1"/>
  <c r="AS44" i="1" s="1"/>
  <c r="AQ45" i="1"/>
  <c r="AZ82" i="1"/>
  <c r="AZ83" i="1"/>
  <c r="AZ84" i="1"/>
  <c r="AZ85" i="1"/>
  <c r="AZ86" i="1"/>
  <c r="AZ87" i="1"/>
  <c r="AZ88" i="1"/>
  <c r="AZ89" i="1"/>
  <c r="AZ81" i="1"/>
  <c r="AZ71" i="1"/>
  <c r="AZ72" i="1"/>
  <c r="AZ73" i="1"/>
  <c r="AZ74" i="1"/>
  <c r="AZ75" i="1"/>
  <c r="AZ76" i="1"/>
  <c r="AZ77" i="1"/>
  <c r="AZ78" i="1"/>
  <c r="AZ70" i="1"/>
  <c r="AZ60" i="1"/>
  <c r="AZ61" i="1"/>
  <c r="AZ62" i="1"/>
  <c r="AZ63" i="1"/>
  <c r="AZ64" i="1"/>
  <c r="AZ65" i="1"/>
  <c r="AZ66" i="1"/>
  <c r="AZ67" i="1"/>
  <c r="AZ59" i="1"/>
  <c r="AZ49" i="1"/>
  <c r="AZ50" i="1"/>
  <c r="AZ51" i="1"/>
  <c r="AZ52" i="1"/>
  <c r="AZ53" i="1"/>
  <c r="AZ54" i="1"/>
  <c r="AZ55" i="1"/>
  <c r="AZ56" i="1"/>
  <c r="AZ48" i="1"/>
  <c r="AZ38" i="1"/>
  <c r="AZ39" i="1"/>
  <c r="AZ40" i="1"/>
  <c r="AZ41" i="1"/>
  <c r="AZ42" i="1"/>
  <c r="AZ43" i="1"/>
  <c r="AZ44" i="1"/>
  <c r="AZ45" i="1"/>
  <c r="AZ37" i="1"/>
  <c r="A38" i="1"/>
  <c r="AP25" i="1" s="1"/>
  <c r="AP38" i="1" s="1"/>
  <c r="AP49" i="1" s="1"/>
  <c r="AP60" i="1" s="1"/>
  <c r="AP71" i="1" s="1"/>
  <c r="AP82" i="1" s="1"/>
  <c r="A39" i="1"/>
  <c r="AP26" i="1" s="1"/>
  <c r="AP39" i="1" s="1"/>
  <c r="AP50" i="1" s="1"/>
  <c r="AP61" i="1" s="1"/>
  <c r="AP72" i="1" s="1"/>
  <c r="AP83" i="1" s="1"/>
  <c r="A40" i="1"/>
  <c r="AP27" i="1"/>
  <c r="AP40" i="1" s="1"/>
  <c r="AP51" i="1" s="1"/>
  <c r="AP62" i="1" s="1"/>
  <c r="AP73" i="1" s="1"/>
  <c r="AP84" i="1" s="1"/>
  <c r="A41" i="1"/>
  <c r="AP28" i="1"/>
  <c r="AP41" i="1" s="1"/>
  <c r="AP52" i="1" s="1"/>
  <c r="AP63" i="1" s="1"/>
  <c r="AP74" i="1" s="1"/>
  <c r="AP85" i="1" s="1"/>
  <c r="A42" i="1"/>
  <c r="AP29" i="1" s="1"/>
  <c r="AP42" i="1" s="1"/>
  <c r="AP53" i="1" s="1"/>
  <c r="AP64" i="1" s="1"/>
  <c r="AP75" i="1" s="1"/>
  <c r="AP86" i="1" s="1"/>
  <c r="A43" i="1"/>
  <c r="AP30" i="1" s="1"/>
  <c r="AP43" i="1" s="1"/>
  <c r="AP54" i="1" s="1"/>
  <c r="AP65" i="1" s="1"/>
  <c r="AP76" i="1" s="1"/>
  <c r="AP87" i="1" s="1"/>
  <c r="A44" i="1"/>
  <c r="AP31" i="1"/>
  <c r="AP44" i="1" s="1"/>
  <c r="AP55" i="1" s="1"/>
  <c r="AP66" i="1" s="1"/>
  <c r="AP77" i="1" s="1"/>
  <c r="AP88" i="1" s="1"/>
  <c r="A45" i="1"/>
  <c r="AP32" i="1" s="1"/>
  <c r="AP45" i="1" s="1"/>
  <c r="AP56" i="1" s="1"/>
  <c r="AP67" i="1" s="1"/>
  <c r="AP78" i="1" s="1"/>
  <c r="AP89" i="1" s="1"/>
  <c r="A37" i="1"/>
  <c r="AP24" i="1" s="1"/>
  <c r="AP37" i="1" s="1"/>
  <c r="AP48" i="1" s="1"/>
  <c r="AP59" i="1" s="1"/>
  <c r="AP70" i="1" s="1"/>
  <c r="AP81" i="1" s="1"/>
  <c r="AQ22" i="1"/>
  <c r="BA6" i="1"/>
  <c r="AZ6" i="1"/>
  <c r="AP13" i="1"/>
  <c r="AP14" i="1"/>
  <c r="C39" i="4"/>
  <c r="D39" i="4"/>
  <c r="C53" i="5"/>
  <c r="C39" i="5"/>
  <c r="C32" i="5"/>
  <c r="C27" i="5"/>
  <c r="C20" i="5"/>
  <c r="C13" i="5"/>
  <c r="D53" i="5"/>
  <c r="D39" i="5"/>
  <c r="D32" i="5"/>
  <c r="D57" i="5" s="1"/>
  <c r="D59" i="5" s="1"/>
  <c r="D27" i="5"/>
  <c r="D20" i="5"/>
  <c r="D13" i="5"/>
  <c r="D22" i="5"/>
  <c r="E39" i="4"/>
  <c r="E53" i="5"/>
  <c r="E39" i="5"/>
  <c r="E32" i="5"/>
  <c r="E27" i="5"/>
  <c r="E20" i="5"/>
  <c r="E13" i="5"/>
  <c r="E22" i="5" s="1"/>
  <c r="F39" i="4"/>
  <c r="F53" i="5"/>
  <c r="F39" i="5"/>
  <c r="F32" i="5"/>
  <c r="F27" i="5"/>
  <c r="F20" i="5"/>
  <c r="F13" i="5"/>
  <c r="G39" i="4"/>
  <c r="G53" i="5"/>
  <c r="G39" i="5"/>
  <c r="G32" i="5"/>
  <c r="G27" i="5"/>
  <c r="G20" i="5"/>
  <c r="G13" i="5"/>
  <c r="G22" i="5"/>
  <c r="H48" i="5"/>
  <c r="H49" i="5"/>
  <c r="H50" i="5"/>
  <c r="H51" i="5"/>
  <c r="H48" i="4"/>
  <c r="H49" i="4"/>
  <c r="H50" i="4"/>
  <c r="H51" i="4"/>
  <c r="H72" i="2"/>
  <c r="H73" i="2"/>
  <c r="H74" i="2"/>
  <c r="H75" i="2"/>
  <c r="A16" i="5"/>
  <c r="A17" i="5"/>
  <c r="A18" i="5"/>
  <c r="A15" i="5"/>
  <c r="A16" i="4"/>
  <c r="A17" i="4"/>
  <c r="A18" i="4"/>
  <c r="A15" i="4"/>
  <c r="H60" i="5"/>
  <c r="H56" i="5"/>
  <c r="H52" i="5"/>
  <c r="H47" i="5"/>
  <c r="H44" i="5"/>
  <c r="H43" i="5"/>
  <c r="H41" i="5"/>
  <c r="H31" i="5"/>
  <c r="H30" i="5"/>
  <c r="H29" i="5"/>
  <c r="H26" i="5"/>
  <c r="H25" i="5"/>
  <c r="H24" i="5"/>
  <c r="H21" i="5"/>
  <c r="H18" i="5"/>
  <c r="H17" i="5"/>
  <c r="H16" i="5"/>
  <c r="H15" i="5"/>
  <c r="H11" i="5"/>
  <c r="H10" i="5"/>
  <c r="H9" i="5"/>
  <c r="H8" i="5"/>
  <c r="H60" i="4"/>
  <c r="H56" i="4"/>
  <c r="H52" i="4"/>
  <c r="H47" i="4"/>
  <c r="H44" i="4"/>
  <c r="H43" i="4"/>
  <c r="H41" i="4"/>
  <c r="H31" i="4"/>
  <c r="H30" i="4"/>
  <c r="H29" i="4"/>
  <c r="H26" i="4"/>
  <c r="H25" i="4"/>
  <c r="H24" i="4"/>
  <c r="H21" i="4"/>
  <c r="H18" i="4"/>
  <c r="H17" i="4"/>
  <c r="H16" i="4"/>
  <c r="H15" i="4"/>
  <c r="H11" i="4"/>
  <c r="H10" i="4"/>
  <c r="H9" i="4"/>
  <c r="H8" i="4"/>
  <c r="P22" i="2"/>
  <c r="P23" i="2"/>
  <c r="P24" i="2"/>
  <c r="P21" i="2"/>
  <c r="O9" i="2"/>
  <c r="A15" i="1"/>
  <c r="A18" i="1"/>
  <c r="A50" i="1"/>
  <c r="A51" i="1"/>
  <c r="A52" i="1"/>
  <c r="A53" i="1"/>
  <c r="A54" i="1"/>
  <c r="A55" i="1"/>
  <c r="A56" i="1"/>
  <c r="A57" i="1"/>
  <c r="A58" i="1"/>
  <c r="J2" i="2"/>
  <c r="J3" i="2"/>
  <c r="J4" i="2"/>
  <c r="J5" i="2"/>
  <c r="A8" i="2"/>
  <c r="A9" i="2"/>
  <c r="M9" i="2"/>
  <c r="N9" i="2"/>
  <c r="A10" i="2"/>
  <c r="A11" i="2"/>
  <c r="A12" i="2"/>
  <c r="A13" i="2"/>
  <c r="A14" i="2"/>
  <c r="A15" i="2"/>
  <c r="A16" i="2"/>
  <c r="A20" i="2"/>
  <c r="A21" i="2"/>
  <c r="A22" i="2"/>
  <c r="A23" i="2"/>
  <c r="A24" i="2"/>
  <c r="A25" i="2"/>
  <c r="A26" i="2"/>
  <c r="A27" i="2"/>
  <c r="A28" i="2"/>
  <c r="H31" i="2"/>
  <c r="H39" i="2"/>
  <c r="H40" i="2"/>
  <c r="H41" i="2"/>
  <c r="H65" i="2"/>
  <c r="H66" i="2"/>
  <c r="H67" i="2"/>
  <c r="H68" i="2"/>
  <c r="H71" i="2"/>
  <c r="H76" i="2"/>
  <c r="A79" i="2"/>
  <c r="A81" i="2"/>
  <c r="H83" i="2"/>
  <c r="H34" i="2"/>
  <c r="H35" i="2"/>
  <c r="H36" i="2"/>
  <c r="H90" i="2"/>
  <c r="H97" i="2"/>
  <c r="B2" i="4"/>
  <c r="B2" i="5"/>
  <c r="C22" i="5"/>
  <c r="H20" i="5"/>
  <c r="G22" i="4"/>
  <c r="G57" i="4" s="1"/>
  <c r="G59" i="4" s="1"/>
  <c r="G55" i="4"/>
  <c r="AQ57" i="1"/>
  <c r="AS67" i="1" s="1"/>
  <c r="H77" i="2" l="1"/>
  <c r="BA5" i="1"/>
  <c r="H42" i="2"/>
  <c r="AR38" i="1"/>
  <c r="AR49" i="1" s="1"/>
  <c r="AR60" i="1" s="1"/>
  <c r="AR71" i="1" s="1"/>
  <c r="AR82" i="1" s="1"/>
  <c r="AZ8" i="1"/>
  <c r="BA7" i="1"/>
  <c r="H69" i="2"/>
  <c r="H47" i="2"/>
  <c r="H54" i="2"/>
  <c r="H37" i="2"/>
  <c r="AR37" i="1"/>
  <c r="AR48" i="1" s="1"/>
  <c r="AR59" i="1" s="1"/>
  <c r="AR70" i="1" s="1"/>
  <c r="AR81" i="1" s="1"/>
  <c r="A8" i="8"/>
  <c r="AS37" i="1"/>
  <c r="D36" i="8"/>
  <c r="F29" i="8"/>
  <c r="E50" i="8"/>
  <c r="E19" i="8" s="1"/>
  <c r="G29" i="8"/>
  <c r="E49" i="8"/>
  <c r="C32" i="8"/>
  <c r="C30" i="8"/>
  <c r="D32" i="8"/>
  <c r="E27" i="8"/>
  <c r="D39" i="8"/>
  <c r="E31" i="8"/>
  <c r="G30" i="8"/>
  <c r="D35" i="8"/>
  <c r="G35" i="8"/>
  <c r="C31" i="8"/>
  <c r="G36" i="8"/>
  <c r="H53" i="4"/>
  <c r="H32" i="4"/>
  <c r="H53" i="5"/>
  <c r="H27" i="4"/>
  <c r="H39" i="4"/>
  <c r="AS56" i="1"/>
  <c r="D22" i="4"/>
  <c r="H45" i="5"/>
  <c r="G55" i="5"/>
  <c r="F22" i="4"/>
  <c r="F4" i="8"/>
  <c r="G50" i="8"/>
  <c r="G19" i="8" s="1"/>
  <c r="D55" i="5"/>
  <c r="C27" i="8"/>
  <c r="F39" i="8"/>
  <c r="G28" i="8"/>
  <c r="F38" i="8"/>
  <c r="F30" i="8"/>
  <c r="F35" i="8"/>
  <c r="G57" i="5"/>
  <c r="G59" i="5" s="1"/>
  <c r="G49" i="8"/>
  <c r="G16" i="8"/>
  <c r="F27" i="8"/>
  <c r="D30" i="8"/>
  <c r="E28" i="8"/>
  <c r="F50" i="8"/>
  <c r="F19" i="8" s="1"/>
  <c r="D16" i="8"/>
  <c r="C16" i="8"/>
  <c r="E39" i="8"/>
  <c r="C38" i="8"/>
  <c r="E36" i="8"/>
  <c r="H13" i="5"/>
  <c r="F57" i="4"/>
  <c r="F59" i="4" s="1"/>
  <c r="F133" i="2" s="1"/>
  <c r="H59" i="2"/>
  <c r="G32" i="8"/>
  <c r="E29" i="8"/>
  <c r="C36" i="8"/>
  <c r="F32" i="8"/>
  <c r="D29" i="8"/>
  <c r="F36" i="8"/>
  <c r="F28" i="8"/>
  <c r="C29" i="8"/>
  <c r="F31" i="8"/>
  <c r="D27" i="8"/>
  <c r="D28" i="8"/>
  <c r="F49" i="8"/>
  <c r="C50" i="8"/>
  <c r="C19" i="8" s="1"/>
  <c r="A23" i="8"/>
  <c r="E38" i="8"/>
  <c r="G39" i="8"/>
  <c r="E35" i="8"/>
  <c r="P9" i="2"/>
  <c r="F22" i="5"/>
  <c r="F55" i="5" s="1"/>
  <c r="F61" i="5" s="1"/>
  <c r="F81" i="2" s="1"/>
  <c r="H27" i="5"/>
  <c r="H39" i="5"/>
  <c r="C55" i="5"/>
  <c r="D57" i="4"/>
  <c r="D59" i="4" s="1"/>
  <c r="G27" i="8"/>
  <c r="E16" i="8"/>
  <c r="D38" i="8"/>
  <c r="G31" i="8"/>
  <c r="D50" i="8"/>
  <c r="D19" i="8" s="1"/>
  <c r="C35" i="8"/>
  <c r="E32" i="8"/>
  <c r="D49" i="8"/>
  <c r="C39" i="8"/>
  <c r="E30" i="8"/>
  <c r="D31" i="8"/>
  <c r="C28" i="8"/>
  <c r="F16" i="8"/>
  <c r="C49" i="8"/>
  <c r="A12" i="8"/>
  <c r="G38" i="8"/>
  <c r="AS39" i="1"/>
  <c r="H32" i="5"/>
  <c r="AS46" i="1"/>
  <c r="AS57" i="1" s="1"/>
  <c r="AS68" i="1" s="1"/>
  <c r="AS79" i="1" s="1"/>
  <c r="G133" i="2"/>
  <c r="G61" i="4"/>
  <c r="G79" i="2" s="1"/>
  <c r="F57" i="5"/>
  <c r="F59" i="5" s="1"/>
  <c r="E57" i="5"/>
  <c r="E59" i="5" s="1"/>
  <c r="H22" i="5"/>
  <c r="D61" i="5"/>
  <c r="D81" i="2" s="1"/>
  <c r="D133" i="2"/>
  <c r="C57" i="5"/>
  <c r="AS43" i="1"/>
  <c r="AS52" i="1"/>
  <c r="AS42" i="1"/>
  <c r="AS51" i="1"/>
  <c r="AQ68" i="1"/>
  <c r="AS70" i="1" s="1"/>
  <c r="AS41" i="1"/>
  <c r="F55" i="4"/>
  <c r="AS50" i="1"/>
  <c r="AS40" i="1"/>
  <c r="AS66" i="1"/>
  <c r="AS49" i="1"/>
  <c r="AS38" i="1"/>
  <c r="AW28" i="1"/>
  <c r="AX74" i="1" s="1"/>
  <c r="AV28" i="1"/>
  <c r="AT28" i="1"/>
  <c r="AU28" i="1"/>
  <c r="AS65" i="1"/>
  <c r="AT32" i="1"/>
  <c r="AU32" i="1"/>
  <c r="AV32" i="1"/>
  <c r="E22" i="4"/>
  <c r="E55" i="4" s="1"/>
  <c r="E55" i="5"/>
  <c r="E61" i="5" s="1"/>
  <c r="E81" i="2" s="1"/>
  <c r="AS55" i="1"/>
  <c r="AS64" i="1"/>
  <c r="C55" i="4"/>
  <c r="AS61" i="1"/>
  <c r="AS54" i="1"/>
  <c r="AS63" i="1"/>
  <c r="AS48" i="1"/>
  <c r="AW32" i="1"/>
  <c r="AX67" i="1" s="1"/>
  <c r="AT24" i="1"/>
  <c r="AS53" i="1"/>
  <c r="AS62" i="1"/>
  <c r="AV24" i="1"/>
  <c r="AT25" i="1"/>
  <c r="AU27" i="1"/>
  <c r="AT29" i="1"/>
  <c r="AU31" i="1"/>
  <c r="AU26" i="1"/>
  <c r="AW27" i="1"/>
  <c r="AX40" i="1" s="1"/>
  <c r="AV27" i="1"/>
  <c r="AU30" i="1"/>
  <c r="AW31" i="1"/>
  <c r="AX55" i="1" s="1"/>
  <c r="AV31" i="1"/>
  <c r="AU25" i="1"/>
  <c r="AW26" i="1"/>
  <c r="AX83" i="1" s="1"/>
  <c r="AV26" i="1"/>
  <c r="AT27" i="1"/>
  <c r="AU29" i="1"/>
  <c r="AW30" i="1"/>
  <c r="AX54" i="1" s="1"/>
  <c r="AV30" i="1"/>
  <c r="AT31" i="1"/>
  <c r="AW25" i="1"/>
  <c r="AX82" i="1" s="1"/>
  <c r="AV25" i="1"/>
  <c r="AT26" i="1"/>
  <c r="AW29" i="1"/>
  <c r="AX53" i="1" s="1"/>
  <c r="AV29" i="1"/>
  <c r="AT30" i="1"/>
  <c r="D55" i="4"/>
  <c r="D61" i="4" s="1"/>
  <c r="D79" i="2" s="1"/>
  <c r="C57" i="4"/>
  <c r="H63" i="2"/>
  <c r="AS72" i="1"/>
  <c r="AU24" i="1"/>
  <c r="AS60" i="1"/>
  <c r="AS59" i="1"/>
  <c r="AW24" i="1"/>
  <c r="AX81" i="1" s="1"/>
  <c r="D84" i="2" l="1"/>
  <c r="AX45" i="1"/>
  <c r="AT66" i="1"/>
  <c r="AT88" i="1"/>
  <c r="AT55" i="1"/>
  <c r="AT44" i="1"/>
  <c r="AU44" i="1" s="1"/>
  <c r="J44" i="1" s="1"/>
  <c r="AT77" i="1"/>
  <c r="AT62" i="1"/>
  <c r="AU62" i="1" s="1"/>
  <c r="AT51" i="1"/>
  <c r="AU51" i="1" s="1"/>
  <c r="AT40" i="1"/>
  <c r="AT84" i="1"/>
  <c r="AT73" i="1"/>
  <c r="AU73" i="1" s="1"/>
  <c r="AT50" i="1"/>
  <c r="AU50" i="1" s="1"/>
  <c r="AT39" i="1"/>
  <c r="AU39" i="1" s="1"/>
  <c r="AW39" i="1" s="1"/>
  <c r="AT61" i="1"/>
  <c r="AU61" i="1" s="1"/>
  <c r="AT83" i="1"/>
  <c r="AT72" i="1"/>
  <c r="AU72" i="1" s="1"/>
  <c r="AT65" i="1"/>
  <c r="AU65" i="1" s="1"/>
  <c r="AT54" i="1"/>
  <c r="AU54" i="1" s="1"/>
  <c r="AT43" i="1"/>
  <c r="AU43" i="1" s="1"/>
  <c r="AT87" i="1"/>
  <c r="AT76" i="1"/>
  <c r="AU76" i="1" s="1"/>
  <c r="AT89" i="1"/>
  <c r="AT56" i="1"/>
  <c r="AU56" i="1" s="1"/>
  <c r="O45" i="1" s="1"/>
  <c r="D16" i="2" s="1"/>
  <c r="AT45" i="1"/>
  <c r="AU45" i="1" s="1"/>
  <c r="AV45" i="1" s="1"/>
  <c r="AT78" i="1"/>
  <c r="AT67" i="1"/>
  <c r="AT64" i="1"/>
  <c r="AT53" i="1"/>
  <c r="AU53" i="1" s="1"/>
  <c r="AT42" i="1"/>
  <c r="AU42" i="1" s="1"/>
  <c r="AT86" i="1"/>
  <c r="AT75" i="1"/>
  <c r="AT63" i="1"/>
  <c r="AU63" i="1" s="1"/>
  <c r="AT52" i="1"/>
  <c r="AU52" i="1" s="1"/>
  <c r="AT41" i="1"/>
  <c r="AU41" i="1" s="1"/>
  <c r="AT85" i="1"/>
  <c r="AT74" i="1"/>
  <c r="AT60" i="1"/>
  <c r="AU60" i="1" s="1"/>
  <c r="AT82" i="1"/>
  <c r="AT49" i="1"/>
  <c r="AU49" i="1" s="1"/>
  <c r="AT38" i="1"/>
  <c r="AU38" i="1" s="1"/>
  <c r="AT71" i="1"/>
  <c r="F33" i="8"/>
  <c r="F45" i="8" s="1"/>
  <c r="G40" i="8"/>
  <c r="D37" i="8"/>
  <c r="AT70" i="1"/>
  <c r="AU70" i="1" s="1"/>
  <c r="AT59" i="1"/>
  <c r="AU59" i="1" s="1"/>
  <c r="AT48" i="1"/>
  <c r="AU48" i="1" s="1"/>
  <c r="AT81" i="1"/>
  <c r="AT37" i="1"/>
  <c r="AU37" i="1" s="1"/>
  <c r="C40" i="8"/>
  <c r="C47" i="8" s="1"/>
  <c r="C37" i="8"/>
  <c r="C46" i="8" s="1"/>
  <c r="D40" i="8"/>
  <c r="G17" i="8"/>
  <c r="G18" i="8" s="1"/>
  <c r="E17" i="8"/>
  <c r="E18" i="8" s="1"/>
  <c r="E33" i="8"/>
  <c r="E45" i="8" s="1"/>
  <c r="H30" i="8"/>
  <c r="G37" i="8"/>
  <c r="F64" i="8"/>
  <c r="B51" i="8" s="1"/>
  <c r="B20" i="8" s="1"/>
  <c r="E20" i="8" s="1"/>
  <c r="C57" i="8"/>
  <c r="H49" i="8"/>
  <c r="F17" i="8"/>
  <c r="F18" i="8" s="1"/>
  <c r="H29" i="8"/>
  <c r="H32" i="8"/>
  <c r="H31" i="8"/>
  <c r="G33" i="8"/>
  <c r="G45" i="8" s="1"/>
  <c r="G61" i="5"/>
  <c r="G81" i="2" s="1"/>
  <c r="G84" i="2" s="1"/>
  <c r="F40" i="8"/>
  <c r="H19" i="8"/>
  <c r="D17" i="8"/>
  <c r="D18" i="8" s="1"/>
  <c r="AS77" i="1"/>
  <c r="H38" i="8"/>
  <c r="H28" i="8"/>
  <c r="AS76" i="1"/>
  <c r="H27" i="8"/>
  <c r="AX72" i="1"/>
  <c r="AX88" i="1"/>
  <c r="AS73" i="1"/>
  <c r="H39" i="8"/>
  <c r="E37" i="8"/>
  <c r="AS74" i="1"/>
  <c r="H36" i="8"/>
  <c r="C17" i="8"/>
  <c r="C18" i="8" s="1"/>
  <c r="AX60" i="1"/>
  <c r="AX49" i="1"/>
  <c r="H50" i="8"/>
  <c r="F61" i="4"/>
  <c r="F79" i="2" s="1"/>
  <c r="F84" i="2" s="1"/>
  <c r="AX71" i="1"/>
  <c r="H35" i="8"/>
  <c r="AU67" i="1"/>
  <c r="AW67" i="1" s="1"/>
  <c r="AX78" i="1"/>
  <c r="AS71" i="1"/>
  <c r="AU55" i="1"/>
  <c r="AV55" i="1" s="1"/>
  <c r="C33" i="8"/>
  <c r="C45" i="8" s="1"/>
  <c r="H16" i="8"/>
  <c r="E40" i="8"/>
  <c r="D33" i="8"/>
  <c r="D45" i="8" s="1"/>
  <c r="F37" i="8"/>
  <c r="AX73" i="1"/>
  <c r="AX85" i="1"/>
  <c r="AX65" i="1"/>
  <c r="AX41" i="1"/>
  <c r="AX75" i="1"/>
  <c r="AX87" i="1"/>
  <c r="AX43" i="1"/>
  <c r="AX51" i="1"/>
  <c r="H57" i="5"/>
  <c r="C59" i="5"/>
  <c r="H55" i="5"/>
  <c r="AX38" i="1"/>
  <c r="H55" i="4"/>
  <c r="AX59" i="1"/>
  <c r="AU66" i="1"/>
  <c r="AX42" i="1"/>
  <c r="AX84" i="1"/>
  <c r="AX63" i="1"/>
  <c r="AX39" i="1"/>
  <c r="AU64" i="1"/>
  <c r="AX56" i="1"/>
  <c r="AS78" i="1"/>
  <c r="AQ79" i="1"/>
  <c r="AX70" i="1"/>
  <c r="AX52" i="1"/>
  <c r="C59" i="4"/>
  <c r="AX62" i="1"/>
  <c r="AX64" i="1"/>
  <c r="AX66" i="1"/>
  <c r="AX50" i="1"/>
  <c r="AX76" i="1"/>
  <c r="AX37" i="1"/>
  <c r="AX48" i="1"/>
  <c r="AX86" i="1"/>
  <c r="AU40" i="1"/>
  <c r="AU77" i="1"/>
  <c r="AX44" i="1"/>
  <c r="AX61" i="1"/>
  <c r="AX89" i="1"/>
  <c r="E57" i="4"/>
  <c r="E59" i="4" s="1"/>
  <c r="E133" i="2" s="1"/>
  <c r="H22" i="4"/>
  <c r="AX77" i="1"/>
  <c r="AS75" i="1"/>
  <c r="AU75" i="1" s="1"/>
  <c r="AV44" i="1" l="1"/>
  <c r="AW44" i="1"/>
  <c r="AY44" i="1" s="1"/>
  <c r="H57" i="1" s="1"/>
  <c r="AW55" i="1"/>
  <c r="AV39" i="1"/>
  <c r="D41" i="8"/>
  <c r="D43" i="8" s="1"/>
  <c r="AU71" i="1"/>
  <c r="AW71" i="1" s="1"/>
  <c r="G41" i="8"/>
  <c r="G43" i="8" s="1"/>
  <c r="D47" i="8"/>
  <c r="D46" i="8"/>
  <c r="C41" i="8"/>
  <c r="C43" i="8" s="1"/>
  <c r="AW56" i="1"/>
  <c r="AV56" i="1"/>
  <c r="C48" i="8"/>
  <c r="AW45" i="1"/>
  <c r="AY45" i="1" s="1"/>
  <c r="H58" i="1" s="1"/>
  <c r="C28" i="2" s="1"/>
  <c r="J45" i="1"/>
  <c r="C16" i="2" s="1"/>
  <c r="H37" i="8"/>
  <c r="D51" i="8"/>
  <c r="D52" i="8" s="1"/>
  <c r="E51" i="8"/>
  <c r="E52" i="8" s="1"/>
  <c r="G51" i="8"/>
  <c r="G52" i="8" s="1"/>
  <c r="D20" i="8"/>
  <c r="D21" i="8" s="1"/>
  <c r="F51" i="8"/>
  <c r="F52" i="8" s="1"/>
  <c r="F47" i="8"/>
  <c r="E46" i="8"/>
  <c r="F46" i="8"/>
  <c r="F41" i="8"/>
  <c r="F43" i="8" s="1"/>
  <c r="O42" i="1"/>
  <c r="D13" i="2" s="1"/>
  <c r="AV53" i="1"/>
  <c r="G46" i="8"/>
  <c r="H45" i="8"/>
  <c r="O44" i="1"/>
  <c r="D15" i="2" s="1"/>
  <c r="C20" i="8"/>
  <c r="C21" i="8" s="1"/>
  <c r="F20" i="8"/>
  <c r="F21" i="8" s="1"/>
  <c r="J39" i="1"/>
  <c r="C10" i="2" s="1"/>
  <c r="G20" i="8"/>
  <c r="G21" i="8" s="1"/>
  <c r="AU74" i="1"/>
  <c r="AV74" i="1" s="1"/>
  <c r="C51" i="8"/>
  <c r="T45" i="1"/>
  <c r="E16" i="2" s="1"/>
  <c r="H18" i="8"/>
  <c r="H33" i="8"/>
  <c r="AV67" i="1"/>
  <c r="AY67" i="1" s="1"/>
  <c r="R58" i="1" s="1"/>
  <c r="E28" i="2" s="1"/>
  <c r="H17" i="8"/>
  <c r="AW53" i="1"/>
  <c r="AU78" i="1"/>
  <c r="AV78" i="1" s="1"/>
  <c r="H57" i="4"/>
  <c r="E21" i="8"/>
  <c r="G47" i="8"/>
  <c r="H40" i="8"/>
  <c r="E41" i="8"/>
  <c r="E43" i="8" s="1"/>
  <c r="E47" i="8"/>
  <c r="J42" i="1"/>
  <c r="AV42" i="1"/>
  <c r="AW42" i="1"/>
  <c r="AV43" i="1"/>
  <c r="AW43" i="1"/>
  <c r="J43" i="1"/>
  <c r="AW48" i="1"/>
  <c r="O37" i="1"/>
  <c r="AV48" i="1"/>
  <c r="AV76" i="1"/>
  <c r="AW76" i="1"/>
  <c r="Y43" i="1"/>
  <c r="F14" i="2" s="1"/>
  <c r="AV62" i="1"/>
  <c r="AW62" i="1"/>
  <c r="T40" i="1"/>
  <c r="E11" i="2" s="1"/>
  <c r="T41" i="1"/>
  <c r="E12" i="2" s="1"/>
  <c r="AV63" i="1"/>
  <c r="AW63" i="1"/>
  <c r="AV73" i="1"/>
  <c r="AW73" i="1"/>
  <c r="Y40" i="1"/>
  <c r="F11" i="2" s="1"/>
  <c r="AV70" i="1"/>
  <c r="AW70" i="1"/>
  <c r="Y37" i="1"/>
  <c r="J38" i="1"/>
  <c r="AV38" i="1"/>
  <c r="AW38" i="1"/>
  <c r="AV72" i="1"/>
  <c r="AW72" i="1"/>
  <c r="Y39" i="1"/>
  <c r="F10" i="2" s="1"/>
  <c r="C133" i="2"/>
  <c r="H133" i="2" s="1"/>
  <c r="H59" i="4"/>
  <c r="AV37" i="1"/>
  <c r="AW37" i="1"/>
  <c r="J37" i="1"/>
  <c r="T42" i="1"/>
  <c r="E13" i="2" s="1"/>
  <c r="AV64" i="1"/>
  <c r="AW64" i="1"/>
  <c r="T38" i="1"/>
  <c r="E9" i="2" s="1"/>
  <c r="AV60" i="1"/>
  <c r="AW60" i="1"/>
  <c r="C61" i="4"/>
  <c r="AY39" i="1"/>
  <c r="H52" i="1" s="1"/>
  <c r="H59" i="5"/>
  <c r="C61" i="5"/>
  <c r="C15" i="2"/>
  <c r="AV54" i="1"/>
  <c r="AW54" i="1"/>
  <c r="O43" i="1"/>
  <c r="D14" i="2" s="1"/>
  <c r="AY55" i="1"/>
  <c r="M57" i="1" s="1"/>
  <c r="D27" i="2" s="1"/>
  <c r="AV51" i="1"/>
  <c r="O40" i="1"/>
  <c r="D11" i="2" s="1"/>
  <c r="AW51" i="1"/>
  <c r="T37" i="1"/>
  <c r="AV59" i="1"/>
  <c r="AW59" i="1"/>
  <c r="AS89" i="1"/>
  <c r="AU89" i="1" s="1"/>
  <c r="AS81" i="1"/>
  <c r="AU81" i="1" s="1"/>
  <c r="AS88" i="1"/>
  <c r="AU88" i="1" s="1"/>
  <c r="AS83" i="1"/>
  <c r="AU83" i="1" s="1"/>
  <c r="AS87" i="1"/>
  <c r="AU87" i="1" s="1"/>
  <c r="AS82" i="1"/>
  <c r="AU82" i="1" s="1"/>
  <c r="AS86" i="1"/>
  <c r="AU86" i="1" s="1"/>
  <c r="AS84" i="1"/>
  <c r="AU84" i="1" s="1"/>
  <c r="AS85" i="1"/>
  <c r="AU85" i="1" s="1"/>
  <c r="AV41" i="1"/>
  <c r="AW41" i="1"/>
  <c r="J41" i="1"/>
  <c r="AV75" i="1"/>
  <c r="AW75" i="1"/>
  <c r="Y42" i="1"/>
  <c r="F13" i="2" s="1"/>
  <c r="AV49" i="1"/>
  <c r="O38" i="1"/>
  <c r="D9" i="2" s="1"/>
  <c r="AW49" i="1"/>
  <c r="AV77" i="1"/>
  <c r="AW77" i="1"/>
  <c r="Y44" i="1"/>
  <c r="F15" i="2" s="1"/>
  <c r="AW78" i="1"/>
  <c r="Y45" i="1"/>
  <c r="F16" i="2" s="1"/>
  <c r="AV50" i="1"/>
  <c r="AW50" i="1"/>
  <c r="O39" i="1"/>
  <c r="D10" i="2" s="1"/>
  <c r="AV61" i="1"/>
  <c r="AW61" i="1"/>
  <c r="T39" i="1"/>
  <c r="E10" i="2" s="1"/>
  <c r="AW52" i="1"/>
  <c r="O41" i="1"/>
  <c r="D12" i="2" s="1"/>
  <c r="AV52" i="1"/>
  <c r="AV40" i="1"/>
  <c r="AW40" i="1"/>
  <c r="J40" i="1"/>
  <c r="AV65" i="1"/>
  <c r="AW65" i="1"/>
  <c r="T43" i="1"/>
  <c r="E14" i="2" s="1"/>
  <c r="AV66" i="1"/>
  <c r="AW66" i="1"/>
  <c r="T44" i="1"/>
  <c r="E15" i="2" s="1"/>
  <c r="E61" i="4"/>
  <c r="E79" i="2" s="1"/>
  <c r="E84" i="2" s="1"/>
  <c r="AY56" i="1" l="1"/>
  <c r="M58" i="1" s="1"/>
  <c r="D28" i="2" s="1"/>
  <c r="Y38" i="1"/>
  <c r="F9" i="2" s="1"/>
  <c r="AV71" i="1"/>
  <c r="Y41" i="1"/>
  <c r="F12" i="2" s="1"/>
  <c r="AW74" i="1"/>
  <c r="D48" i="8"/>
  <c r="F48" i="8"/>
  <c r="H51" i="8"/>
  <c r="AY53" i="1"/>
  <c r="M55" i="1" s="1"/>
  <c r="D25" i="2" s="1"/>
  <c r="H21" i="8"/>
  <c r="H46" i="8"/>
  <c r="G48" i="8"/>
  <c r="AY71" i="1"/>
  <c r="W51" i="1" s="1"/>
  <c r="F21" i="2" s="1"/>
  <c r="H47" i="8"/>
  <c r="H20" i="8"/>
  <c r="C52" i="8"/>
  <c r="H52" i="8" s="1"/>
  <c r="AY40" i="1"/>
  <c r="H53" i="1" s="1"/>
  <c r="C23" i="2" s="1"/>
  <c r="AY73" i="1"/>
  <c r="W53" i="1" s="1"/>
  <c r="F23" i="2" s="1"/>
  <c r="AY38" i="1"/>
  <c r="H51" i="1" s="1"/>
  <c r="C21" i="2" s="1"/>
  <c r="AY76" i="1"/>
  <c r="W56" i="1" s="1"/>
  <c r="F26" i="2" s="1"/>
  <c r="AY42" i="1"/>
  <c r="H55" i="1" s="1"/>
  <c r="C25" i="2" s="1"/>
  <c r="AY66" i="1"/>
  <c r="R57" i="1" s="1"/>
  <c r="E27" i="2" s="1"/>
  <c r="AY49" i="1"/>
  <c r="M51" i="1" s="1"/>
  <c r="D21" i="2" s="1"/>
  <c r="E48" i="8"/>
  <c r="AY64" i="1"/>
  <c r="R55" i="1" s="1"/>
  <c r="E25" i="2" s="1"/>
  <c r="H43" i="8"/>
  <c r="AY62" i="1"/>
  <c r="R53" i="1" s="1"/>
  <c r="E23" i="2" s="1"/>
  <c r="AY77" i="1"/>
  <c r="W57" i="1" s="1"/>
  <c r="F27" i="2" s="1"/>
  <c r="AY51" i="1"/>
  <c r="M53" i="1" s="1"/>
  <c r="D23" i="2" s="1"/>
  <c r="H41" i="8"/>
  <c r="AD42" i="1"/>
  <c r="G13" i="2" s="1"/>
  <c r="AV86" i="1"/>
  <c r="AW86" i="1"/>
  <c r="AY59" i="1"/>
  <c r="R50" i="1" s="1"/>
  <c r="AY54" i="1"/>
  <c r="M56" i="1" s="1"/>
  <c r="D26" i="2" s="1"/>
  <c r="AY60" i="1"/>
  <c r="R51" i="1" s="1"/>
  <c r="E21" i="2" s="1"/>
  <c r="AY70" i="1"/>
  <c r="W50" i="1" s="1"/>
  <c r="C14" i="2"/>
  <c r="C79" i="2"/>
  <c r="H61" i="4"/>
  <c r="D8" i="2"/>
  <c r="D18" i="2" s="1"/>
  <c r="M46" i="1"/>
  <c r="AY65" i="1"/>
  <c r="R56" i="1" s="1"/>
  <c r="E26" i="2" s="1"/>
  <c r="AD40" i="1"/>
  <c r="G11" i="2" s="1"/>
  <c r="AV84" i="1"/>
  <c r="AW84" i="1"/>
  <c r="C11" i="2"/>
  <c r="AD38" i="1"/>
  <c r="G9" i="2" s="1"/>
  <c r="AV82" i="1"/>
  <c r="AW82" i="1"/>
  <c r="E8" i="2"/>
  <c r="E18" i="2" s="1"/>
  <c r="R46" i="1"/>
  <c r="AY50" i="1"/>
  <c r="M52" i="1" s="1"/>
  <c r="D22" i="2" s="1"/>
  <c r="AY75" i="1"/>
  <c r="W55" i="1" s="1"/>
  <c r="F25" i="2" s="1"/>
  <c r="AV87" i="1"/>
  <c r="AW87" i="1"/>
  <c r="AD43" i="1"/>
  <c r="G14" i="2" s="1"/>
  <c r="AY72" i="1"/>
  <c r="W52" i="1" s="1"/>
  <c r="F22" i="2" s="1"/>
  <c r="AY43" i="1"/>
  <c r="H56" i="1" s="1"/>
  <c r="F8" i="2"/>
  <c r="W46" i="1"/>
  <c r="AY74" i="1"/>
  <c r="W54" i="1" s="1"/>
  <c r="F24" i="2" s="1"/>
  <c r="C27" i="2"/>
  <c r="C12" i="2"/>
  <c r="AV83" i="1"/>
  <c r="AW83" i="1"/>
  <c r="AD39" i="1"/>
  <c r="G10" i="2" s="1"/>
  <c r="H10" i="2" s="1"/>
  <c r="C81" i="2"/>
  <c r="H61" i="5"/>
  <c r="AD45" i="1"/>
  <c r="AV89" i="1"/>
  <c r="AW89" i="1"/>
  <c r="AY78" i="1"/>
  <c r="W58" i="1" s="1"/>
  <c r="AD44" i="1"/>
  <c r="G15" i="2" s="1"/>
  <c r="H15" i="2" s="1"/>
  <c r="AV88" i="1"/>
  <c r="AW88" i="1"/>
  <c r="AD41" i="1"/>
  <c r="G12" i="2" s="1"/>
  <c r="AV85" i="1"/>
  <c r="AW85" i="1"/>
  <c r="AY37" i="1"/>
  <c r="H50" i="1" s="1"/>
  <c r="AY52" i="1"/>
  <c r="M54" i="1" s="1"/>
  <c r="D24" i="2" s="1"/>
  <c r="AY61" i="1"/>
  <c r="R52" i="1" s="1"/>
  <c r="E22" i="2" s="1"/>
  <c r="AY41" i="1"/>
  <c r="H54" i="1" s="1"/>
  <c r="AD37" i="1"/>
  <c r="AG37" i="1" s="1"/>
  <c r="AV81" i="1"/>
  <c r="AW81" i="1"/>
  <c r="C22" i="2"/>
  <c r="C8" i="2"/>
  <c r="H46" i="1"/>
  <c r="C9" i="2"/>
  <c r="AY63" i="1"/>
  <c r="R54" i="1" s="1"/>
  <c r="E24" i="2" s="1"/>
  <c r="AY48" i="1"/>
  <c r="M50" i="1" s="1"/>
  <c r="C13" i="2"/>
  <c r="F18" i="2" l="1"/>
  <c r="AY82" i="1"/>
  <c r="AB51" i="1" s="1"/>
  <c r="G21" i="2" s="1"/>
  <c r="H21" i="2" s="1"/>
  <c r="H48" i="8"/>
  <c r="AY86" i="1"/>
  <c r="AB55" i="1" s="1"/>
  <c r="G25" i="2" s="1"/>
  <c r="H25" i="2" s="1"/>
  <c r="AG38" i="1"/>
  <c r="H13" i="2"/>
  <c r="AG41" i="1"/>
  <c r="H12" i="2"/>
  <c r="C20" i="2"/>
  <c r="H59" i="1"/>
  <c r="H61" i="1" s="1"/>
  <c r="F82" i="2"/>
  <c r="G82" i="2"/>
  <c r="D82" i="2"/>
  <c r="E82" i="2"/>
  <c r="H81" i="2"/>
  <c r="C82" i="2"/>
  <c r="C26" i="2"/>
  <c r="AY88" i="1"/>
  <c r="AB57" i="1" s="1"/>
  <c r="D20" i="2"/>
  <c r="D30" i="2" s="1"/>
  <c r="D32" i="2" s="1"/>
  <c r="M59" i="1"/>
  <c r="M61" i="1" s="1"/>
  <c r="AY81" i="1"/>
  <c r="AB50" i="1" s="1"/>
  <c r="AG39" i="1"/>
  <c r="AG40" i="1"/>
  <c r="R59" i="1"/>
  <c r="R61" i="1" s="1"/>
  <c r="E20" i="2"/>
  <c r="E30" i="2" s="1"/>
  <c r="E32" i="2" s="1"/>
  <c r="AY85" i="1"/>
  <c r="AB54" i="1" s="1"/>
  <c r="G24" i="2" s="1"/>
  <c r="H9" i="2"/>
  <c r="G8" i="2"/>
  <c r="AB46" i="1"/>
  <c r="F28" i="2"/>
  <c r="AY83" i="1"/>
  <c r="AB52" i="1" s="1"/>
  <c r="AG44" i="1"/>
  <c r="H11" i="2"/>
  <c r="F20" i="2"/>
  <c r="W59" i="1"/>
  <c r="W61" i="1" s="1"/>
  <c r="C24" i="2"/>
  <c r="F80" i="2"/>
  <c r="C84" i="2"/>
  <c r="C80" i="2"/>
  <c r="G80" i="2"/>
  <c r="E80" i="2"/>
  <c r="D80" i="2"/>
  <c r="H79" i="2"/>
  <c r="AY89" i="1"/>
  <c r="AB58" i="1" s="1"/>
  <c r="G28" i="2" s="1"/>
  <c r="AG43" i="1"/>
  <c r="AG42" i="1"/>
  <c r="C18" i="2"/>
  <c r="G16" i="2"/>
  <c r="H16" i="2" s="1"/>
  <c r="AG45" i="1"/>
  <c r="AY87" i="1"/>
  <c r="AB56" i="1" s="1"/>
  <c r="G26" i="2" s="1"/>
  <c r="AY84" i="1"/>
  <c r="AB53" i="1" s="1"/>
  <c r="H14" i="2"/>
  <c r="AG51" i="1" l="1"/>
  <c r="AG55" i="1"/>
  <c r="AG54" i="1"/>
  <c r="AG58" i="1"/>
  <c r="H24" i="2"/>
  <c r="H28" i="2"/>
  <c r="AG46" i="1"/>
  <c r="D88" i="2"/>
  <c r="D89" i="2" s="1"/>
  <c r="D132" i="2"/>
  <c r="D134" i="2" s="1"/>
  <c r="D86" i="2"/>
  <c r="D56" i="8" s="1"/>
  <c r="G27" i="2"/>
  <c r="H27" i="2" s="1"/>
  <c r="AG57" i="1"/>
  <c r="G18" i="2"/>
  <c r="H18" i="2" s="1"/>
  <c r="G23" i="2"/>
  <c r="H23" i="2" s="1"/>
  <c r="AG53" i="1"/>
  <c r="H84" i="2"/>
  <c r="F30" i="2"/>
  <c r="F32" i="2" s="1"/>
  <c r="G20" i="2"/>
  <c r="AB59" i="1"/>
  <c r="AB61" i="1" s="1"/>
  <c r="AG56" i="1"/>
  <c r="AG50" i="1"/>
  <c r="H26" i="2"/>
  <c r="C30" i="2"/>
  <c r="E132" i="2"/>
  <c r="E134" i="2" s="1"/>
  <c r="E88" i="2"/>
  <c r="E89" i="2" s="1"/>
  <c r="E86" i="2"/>
  <c r="E56" i="8" s="1"/>
  <c r="H8" i="2"/>
  <c r="G22" i="2"/>
  <c r="H22" i="2" s="1"/>
  <c r="AG52" i="1"/>
  <c r="G30" i="2" l="1"/>
  <c r="H30" i="2" s="1"/>
  <c r="AG59" i="1"/>
  <c r="AG61" i="1" s="1"/>
  <c r="E135" i="2"/>
  <c r="E136" i="2" s="1"/>
  <c r="E91" i="2"/>
  <c r="E98" i="2" s="1"/>
  <c r="E99" i="2" s="1"/>
  <c r="F132" i="2"/>
  <c r="F134" i="2" s="1"/>
  <c r="F88" i="2"/>
  <c r="F89" i="2" s="1"/>
  <c r="F86" i="2"/>
  <c r="F56" i="8" s="1"/>
  <c r="H20" i="2"/>
  <c r="C32" i="2"/>
  <c r="D135" i="2"/>
  <c r="D136" i="2" s="1"/>
  <c r="D91" i="2"/>
  <c r="D98" i="2" s="1"/>
  <c r="D99" i="2" s="1"/>
  <c r="G32" i="2" l="1"/>
  <c r="G88" i="2" s="1"/>
  <c r="G89" i="2" s="1"/>
  <c r="F135" i="2"/>
  <c r="F136" i="2" s="1"/>
  <c r="F91" i="2"/>
  <c r="F98" i="2" s="1"/>
  <c r="F99" i="2" s="1"/>
  <c r="C132" i="2"/>
  <c r="C88" i="2"/>
  <c r="C86" i="2"/>
  <c r="G86" i="2" l="1"/>
  <c r="G56" i="8" s="1"/>
  <c r="H32" i="2"/>
  <c r="G132" i="2"/>
  <c r="G134" i="2" s="1"/>
  <c r="H88" i="2"/>
  <c r="C89" i="2"/>
  <c r="G135" i="2"/>
  <c r="C56" i="8"/>
  <c r="C134" i="2"/>
  <c r="H86" i="2" l="1"/>
  <c r="H56" i="8"/>
  <c r="G91" i="2"/>
  <c r="G98" i="2" s="1"/>
  <c r="G99" i="2" s="1"/>
  <c r="H132" i="2"/>
  <c r="G136" i="2"/>
  <c r="H134" i="2"/>
  <c r="C135" i="2"/>
  <c r="H135" i="2" s="1"/>
  <c r="H89" i="2"/>
  <c r="C91" i="2"/>
  <c r="H91" i="2" l="1"/>
  <c r="C98" i="2"/>
  <c r="C136" i="2"/>
  <c r="H136" i="2" s="1"/>
  <c r="C99" i="2" l="1"/>
  <c r="H99" i="2" s="1"/>
  <c r="H98" i="2"/>
</calcChain>
</file>

<file path=xl/sharedStrings.xml><?xml version="1.0" encoding="utf-8"?>
<sst xmlns="http://schemas.openxmlformats.org/spreadsheetml/2006/main" count="504" uniqueCount="286">
  <si>
    <t>Yr 5</t>
    <phoneticPr fontId="5" type="noConversion"/>
  </si>
  <si>
    <t>Available Total Costs</t>
  </si>
  <si>
    <t>Available Direct Costs</t>
  </si>
  <si>
    <t>Days Housed</t>
    <phoneticPr fontId="5" type="noConversion"/>
  </si>
  <si>
    <t>Airfare</t>
  </si>
  <si>
    <t>*If effort greater than or equal to 1% is devoted to the project at no cost, the salary and fringe benefits must be cost shared.</t>
  </si>
  <si>
    <r>
      <t>Project Title:</t>
    </r>
    <r>
      <rPr>
        <b/>
        <sz val="11"/>
        <rFont val="Arial"/>
        <family val="2"/>
      </rPr>
      <t xml:space="preserve">  </t>
    </r>
    <phoneticPr fontId="5" type="noConversion"/>
  </si>
  <si>
    <r>
      <t>Project Title:</t>
    </r>
    <r>
      <rPr>
        <sz val="11"/>
        <rFont val="Arial"/>
        <family val="2"/>
      </rPr>
      <t xml:space="preserve">  </t>
    </r>
    <phoneticPr fontId="5" type="noConversion"/>
  </si>
  <si>
    <t xml:space="preserve">PI:  </t>
    <phoneticPr fontId="5" type="noConversion"/>
  </si>
  <si>
    <t>Salary Adjustment</t>
    <phoneticPr fontId="5" type="noConversion"/>
  </si>
  <si>
    <t>Total Salary</t>
    <phoneticPr fontId="5" type="noConversion"/>
  </si>
  <si>
    <t>Base Fringe</t>
    <phoneticPr fontId="5" type="noConversion"/>
  </si>
  <si>
    <t>Retirement</t>
    <phoneticPr fontId="5" type="noConversion"/>
  </si>
  <si>
    <t>Insurance</t>
    <phoneticPr fontId="5" type="noConversion"/>
  </si>
  <si>
    <t>Estimate Total</t>
    <phoneticPr fontId="5" type="noConversion"/>
  </si>
  <si>
    <t>Years Service</t>
    <phoneticPr fontId="5" type="noConversion"/>
  </si>
  <si>
    <t>to</t>
    <phoneticPr fontId="5" type="noConversion"/>
  </si>
  <si>
    <t>2 (Not Eligible)</t>
    <phoneticPr fontId="5" type="noConversion"/>
  </si>
  <si>
    <t>Select Fringe Benefit Calculation Method:</t>
    <phoneticPr fontId="5" type="noConversion"/>
  </si>
  <si>
    <t>Fringe Benefits</t>
    <phoneticPr fontId="5" type="noConversion"/>
  </si>
  <si>
    <t>Year 1</t>
    <phoneticPr fontId="5" type="noConversion"/>
  </si>
  <si>
    <t>Calculation Method</t>
    <phoneticPr fontId="5" type="noConversion"/>
  </si>
  <si>
    <t>Actual</t>
    <phoneticPr fontId="5" type="noConversion"/>
  </si>
  <si>
    <t>Estimate</t>
    <phoneticPr fontId="5" type="noConversion"/>
  </si>
  <si>
    <t>Appointment 2</t>
    <phoneticPr fontId="5" type="noConversion"/>
  </si>
  <si>
    <t>3 (Full time; Paid over 12)</t>
    <phoneticPr fontId="5" type="noConversion"/>
  </si>
  <si>
    <t>4 (Part Time)</t>
    <phoneticPr fontId="5" type="noConversion"/>
  </si>
  <si>
    <t>5 (Full time; Paid over 9)</t>
    <phoneticPr fontId="5" type="noConversion"/>
  </si>
  <si>
    <t>6 (Full Time; Paid over 11)</t>
    <phoneticPr fontId="5" type="noConversion"/>
  </si>
  <si>
    <t>Comments:</t>
    <phoneticPr fontId="5" type="noConversion"/>
  </si>
  <si>
    <t>By signing below, I certify that unless otherwise documented, all salary, benefit and seniority information contained herein have been verified</t>
    <phoneticPr fontId="5" type="noConversion"/>
  </si>
  <si>
    <t>LOOKUP Tables:</t>
    <phoneticPr fontId="5" type="noConversion"/>
  </si>
  <si>
    <t>Table 1: Benefit Type Dependent Rates/Codes</t>
    <phoneticPr fontId="5" type="noConversion"/>
  </si>
  <si>
    <t>Benefit Type</t>
    <phoneticPr fontId="5" type="noConversion"/>
  </si>
  <si>
    <t>Base Fringe Rate</t>
    <phoneticPr fontId="5" type="noConversion"/>
  </si>
  <si>
    <t>Ins. Rate Code</t>
    <phoneticPr fontId="5" type="noConversion"/>
  </si>
  <si>
    <t>L</t>
    <phoneticPr fontId="5" type="noConversion"/>
  </si>
  <si>
    <t>L</t>
    <phoneticPr fontId="5" type="noConversion"/>
  </si>
  <si>
    <t>Table 2: Insurance Rates</t>
    <phoneticPr fontId="5" type="noConversion"/>
  </si>
  <si>
    <t>Table 3: Retirement Rates</t>
    <phoneticPr fontId="5" type="noConversion"/>
  </si>
  <si>
    <t>Ins. Opt.</t>
    <phoneticPr fontId="5" type="noConversion"/>
  </si>
  <si>
    <t>IDC Rate</t>
    <phoneticPr fontId="5" type="noConversion"/>
  </si>
  <si>
    <t>Stipend</t>
    <phoneticPr fontId="5" type="noConversion"/>
  </si>
  <si>
    <t>Travel</t>
    <phoneticPr fontId="5" type="noConversion"/>
  </si>
  <si>
    <t>Subsistance</t>
    <phoneticPr fontId="5" type="noConversion"/>
  </si>
  <si>
    <t>Other</t>
    <phoneticPr fontId="5" type="noConversion"/>
  </si>
  <si>
    <t>Subcontract 1 Budget</t>
    <phoneticPr fontId="5" type="noConversion"/>
  </si>
  <si>
    <t>Fringe Calculation Information</t>
    <phoneticPr fontId="5" type="noConversion"/>
  </si>
  <si>
    <t>Total Other Costs</t>
  </si>
  <si>
    <t>Total Salary:</t>
    <phoneticPr fontId="5" type="noConversion"/>
  </si>
  <si>
    <t>Unit Price</t>
    <phoneticPr fontId="5" type="noConversion"/>
  </si>
  <si>
    <t>+ Family</t>
    <phoneticPr fontId="5" type="noConversion"/>
  </si>
  <si>
    <t>Department:</t>
    <phoneticPr fontId="5" type="noConversion"/>
  </si>
  <si>
    <t>Sponsor:</t>
    <phoneticPr fontId="5" type="noConversion"/>
  </si>
  <si>
    <t>Sponsor:</t>
    <phoneticPr fontId="5" type="noConversion"/>
  </si>
  <si>
    <t>Faculty 9 month</t>
    <phoneticPr fontId="5" type="noConversion"/>
  </si>
  <si>
    <t>Faculty 11 month</t>
    <phoneticPr fontId="5" type="noConversion"/>
  </si>
  <si>
    <t>Staff</t>
    <phoneticPr fontId="5" type="noConversion"/>
  </si>
  <si>
    <t>Fringe benefits**</t>
  </si>
  <si>
    <t>Seniority Pay Date</t>
    <phoneticPr fontId="5" type="noConversion"/>
  </si>
  <si>
    <t>Employee &amp; Family</t>
    <phoneticPr fontId="5" type="noConversion"/>
  </si>
  <si>
    <t>Total Participant Support</t>
    <phoneticPr fontId="5" type="noConversion"/>
  </si>
  <si>
    <t>Retirement</t>
    <phoneticPr fontId="5" type="noConversion"/>
  </si>
  <si>
    <t>Insurance</t>
    <phoneticPr fontId="5" type="noConversion"/>
  </si>
  <si>
    <t>Annual Increase</t>
    <phoneticPr fontId="5" type="noConversion"/>
  </si>
  <si>
    <t>Strain</t>
    <phoneticPr fontId="5" type="noConversion"/>
  </si>
  <si>
    <t>Qty</t>
    <phoneticPr fontId="5" type="noConversion"/>
  </si>
  <si>
    <t>Yr 2</t>
  </si>
  <si>
    <t>Yr 3</t>
  </si>
  <si>
    <t>Total</t>
  </si>
  <si>
    <t>Benefit Type</t>
    <phoneticPr fontId="5" type="noConversion"/>
  </si>
  <si>
    <t>Monthly Salary</t>
    <phoneticPr fontId="5" type="noConversion"/>
  </si>
  <si>
    <t>TRS (Teacher Retirement System)</t>
    <phoneticPr fontId="5" type="noConversion"/>
  </si>
  <si>
    <t>Standard expenses for employees</t>
    <phoneticPr fontId="5" type="noConversion"/>
  </si>
  <si>
    <t>FICA - Social Security</t>
    <phoneticPr fontId="5" type="noConversion"/>
  </si>
  <si>
    <t>Retirement Plan Contributions</t>
    <phoneticPr fontId="5" type="noConversion"/>
  </si>
  <si>
    <t>Total Salary</t>
  </si>
  <si>
    <t>Personnel Fringe Benefits</t>
  </si>
  <si>
    <t>FICA - Medicare</t>
    <phoneticPr fontId="5" type="noConversion"/>
  </si>
  <si>
    <t>Salary</t>
    <phoneticPr fontId="5" type="noConversion"/>
  </si>
  <si>
    <t>Effort</t>
    <phoneticPr fontId="5" type="noConversion"/>
  </si>
  <si>
    <t>Salary</t>
    <phoneticPr fontId="5" type="noConversion"/>
  </si>
  <si>
    <t>Total Equipment</t>
    <phoneticPr fontId="5" type="noConversion"/>
  </si>
  <si>
    <t>ORP-1 (Service date prior to 9/1/1995)</t>
    <phoneticPr fontId="5" type="noConversion"/>
  </si>
  <si>
    <t>Total Direct Costs</t>
  </si>
  <si>
    <t>Total Costs</t>
  </si>
  <si>
    <t>Total Fringe:</t>
    <phoneticPr fontId="5" type="noConversion"/>
  </si>
  <si>
    <t>Total Salary &amp; Fringe:</t>
    <phoneticPr fontId="5" type="noConversion"/>
  </si>
  <si>
    <t>Appointment</t>
    <phoneticPr fontId="5" type="noConversion"/>
  </si>
  <si>
    <t>Faculty Summer</t>
    <phoneticPr fontId="5" type="noConversion"/>
  </si>
  <si>
    <t>Research Faculty</t>
    <phoneticPr fontId="5" type="noConversion"/>
  </si>
  <si>
    <t>+ Spouse</t>
    <phoneticPr fontId="5" type="noConversion"/>
  </si>
  <si>
    <t>ORP-2</t>
    <phoneticPr fontId="5" type="noConversion"/>
  </si>
  <si>
    <t>TRS</t>
    <phoneticPr fontId="5" type="noConversion"/>
  </si>
  <si>
    <t>Project Personnel</t>
    <phoneticPr fontId="5" type="noConversion"/>
  </si>
  <si>
    <t>Yr 1</t>
  </si>
  <si>
    <t>Total Salary &amp; Fringe</t>
    <phoneticPr fontId="5" type="noConversion"/>
  </si>
  <si>
    <t>Annual Calculation Tables</t>
    <phoneticPr fontId="5" type="noConversion"/>
  </si>
  <si>
    <t>Grant Year</t>
    <phoneticPr fontId="5" type="noConversion"/>
  </si>
  <si>
    <t>Base Salary</t>
    <phoneticPr fontId="5" type="noConversion"/>
  </si>
  <si>
    <t>Actual Total</t>
    <phoneticPr fontId="5" type="noConversion"/>
  </si>
  <si>
    <t xml:space="preserve">Project Title:  </t>
    <phoneticPr fontId="5" type="noConversion"/>
  </si>
  <si>
    <t>Undergrad</t>
    <phoneticPr fontId="5" type="noConversion"/>
  </si>
  <si>
    <t>Retirement</t>
    <phoneticPr fontId="5" type="noConversion"/>
  </si>
  <si>
    <t>ORP-1</t>
    <phoneticPr fontId="5" type="noConversion"/>
  </si>
  <si>
    <t>Personnel Salary</t>
  </si>
  <si>
    <t>Name</t>
    <phoneticPr fontId="5" type="noConversion"/>
  </si>
  <si>
    <t>Year 1</t>
    <phoneticPr fontId="5" type="noConversion"/>
  </si>
  <si>
    <t>Year 2</t>
    <phoneticPr fontId="5" type="noConversion"/>
  </si>
  <si>
    <t>Year 3</t>
    <phoneticPr fontId="5" type="noConversion"/>
  </si>
  <si>
    <t>Year 4</t>
    <phoneticPr fontId="5" type="noConversion"/>
  </si>
  <si>
    <t>Year 5</t>
    <phoneticPr fontId="5" type="noConversion"/>
  </si>
  <si>
    <t>Total</t>
    <phoneticPr fontId="5" type="noConversion"/>
  </si>
  <si>
    <t>Effort</t>
    <phoneticPr fontId="5" type="noConversion"/>
  </si>
  <si>
    <t>Select Calculation Method</t>
    <phoneticPr fontId="5" type="noConversion"/>
  </si>
  <si>
    <t>Domestic</t>
    <phoneticPr fontId="5" type="noConversion"/>
  </si>
  <si>
    <t>UH Budget</t>
  </si>
  <si>
    <t>***Exempt from indirect costs</t>
  </si>
  <si>
    <t>Total Grant Costs</t>
  </si>
  <si>
    <t>Name</t>
    <phoneticPr fontId="5" type="noConversion"/>
  </si>
  <si>
    <t>Role</t>
    <phoneticPr fontId="5" type="noConversion"/>
  </si>
  <si>
    <t>Insurance</t>
    <phoneticPr fontId="5" type="noConversion"/>
  </si>
  <si>
    <t>Medical Insurance Contribution/Grads and Part time employee</t>
    <phoneticPr fontId="5" type="noConversion"/>
  </si>
  <si>
    <t>Employee Only</t>
    <phoneticPr fontId="5" type="noConversion"/>
  </si>
  <si>
    <t>Item 1</t>
    <phoneticPr fontId="5" type="noConversion"/>
  </si>
  <si>
    <t>Item 2</t>
    <phoneticPr fontId="5" type="noConversion"/>
  </si>
  <si>
    <t>Ret. Opt</t>
    <phoneticPr fontId="5" type="noConversion"/>
  </si>
  <si>
    <t>Retirement Code</t>
    <phoneticPr fontId="5" type="noConversion"/>
  </si>
  <si>
    <t>Y</t>
    <phoneticPr fontId="5" type="noConversion"/>
  </si>
  <si>
    <t>N</t>
    <phoneticPr fontId="5" type="noConversion"/>
  </si>
  <si>
    <t>Ret. Rate</t>
    <phoneticPr fontId="5" type="noConversion"/>
  </si>
  <si>
    <t>Personnel Reference Table</t>
    <phoneticPr fontId="5" type="noConversion"/>
  </si>
  <si>
    <t>Inflation</t>
    <phoneticPr fontId="5" type="noConversion"/>
  </si>
  <si>
    <t>Adj. Code</t>
    <phoneticPr fontId="5" type="noConversion"/>
  </si>
  <si>
    <t>Base Fringe</t>
    <phoneticPr fontId="5" type="noConversion"/>
  </si>
  <si>
    <t>Ret Rate</t>
    <phoneticPr fontId="5" type="noConversion"/>
  </si>
  <si>
    <t>Ins. Rate Code</t>
    <phoneticPr fontId="5" type="noConversion"/>
  </si>
  <si>
    <t>Init. Salary</t>
    <phoneticPr fontId="5" type="noConversion"/>
  </si>
  <si>
    <t>Subcontract 2 Budget</t>
    <phoneticPr fontId="5" type="noConversion"/>
  </si>
  <si>
    <t>Destination</t>
  </si>
  <si>
    <t>Full Time</t>
    <phoneticPr fontId="5" type="noConversion"/>
  </si>
  <si>
    <t>**Must have fringe benefits calculator for each person included in salary</t>
  </si>
  <si>
    <t>Yr 4</t>
    <phoneticPr fontId="5" type="noConversion"/>
  </si>
  <si>
    <t>Foreign</t>
    <phoneticPr fontId="5" type="noConversion"/>
  </si>
  <si>
    <t>Faculty Summer.</t>
    <phoneticPr fontId="5" type="noConversion"/>
  </si>
  <si>
    <t>Part Time (inc. Grad Students)</t>
    <phoneticPr fontId="5" type="noConversion"/>
  </si>
  <si>
    <t>Animal Cost Calculations</t>
    <phoneticPr fontId="5" type="noConversion"/>
  </si>
  <si>
    <t>Employee</t>
    <phoneticPr fontId="5" type="noConversion"/>
  </si>
  <si>
    <t>+ Children</t>
    <phoneticPr fontId="5" type="noConversion"/>
  </si>
  <si>
    <t>Material and Supplies</t>
  </si>
  <si>
    <t>Total Materials &amp; Supplies</t>
  </si>
  <si>
    <t xml:space="preserve">Travel </t>
  </si>
  <si>
    <t>Total Travel</t>
  </si>
  <si>
    <t>Other Costs</t>
  </si>
  <si>
    <t>Publication Costs</t>
  </si>
  <si>
    <t>Employee &amp; Children</t>
    <phoneticPr fontId="5" type="noConversion"/>
  </si>
  <si>
    <t>Employee &amp; Spouse</t>
    <phoneticPr fontId="5" type="noConversion"/>
  </si>
  <si>
    <t xml:space="preserve">Organization:  </t>
    <phoneticPr fontId="5" type="noConversion"/>
  </si>
  <si>
    <t xml:space="preserve">Department: </t>
    <phoneticPr fontId="5" type="noConversion"/>
  </si>
  <si>
    <t xml:space="preserve">PI:  </t>
    <phoneticPr fontId="5" type="noConversion"/>
  </si>
  <si>
    <t>Equipment***</t>
  </si>
  <si>
    <t>Enter Grant Start Date:</t>
    <phoneticPr fontId="5" type="noConversion"/>
  </si>
  <si>
    <t>ORP-2 (Service date after 9/1/1995)</t>
    <phoneticPr fontId="5" type="noConversion"/>
  </si>
  <si>
    <t xml:space="preserve">in University of Houston Peoplesoft records as of </t>
    <phoneticPr fontId="5" type="noConversion"/>
  </si>
  <si>
    <t>General Supplies</t>
  </si>
  <si>
    <t>Actual</t>
  </si>
  <si>
    <t>Sub Contracts</t>
  </si>
  <si>
    <t>Consultant Services</t>
  </si>
  <si>
    <t>Computer Services</t>
  </si>
  <si>
    <t>User Fees</t>
  </si>
  <si>
    <t>Total Sub Contracts</t>
  </si>
  <si>
    <t>IDC Base</t>
  </si>
  <si>
    <t>MTDC</t>
  </si>
  <si>
    <t>Subaward 1 contribution</t>
  </si>
  <si>
    <t>Subaward 2 contribution</t>
  </si>
  <si>
    <t>UH Budget Backup Tables/Calculations</t>
  </si>
  <si>
    <t>Participant Support***</t>
  </si>
  <si>
    <t>(Unhide rows 44-47 if using)</t>
  </si>
  <si>
    <t># Days</t>
  </si>
  <si>
    <t># Traveler</t>
  </si>
  <si>
    <t>Tot. Per Diem</t>
  </si>
  <si>
    <t>Registration</t>
  </si>
  <si>
    <t>Tot. Purchase</t>
  </si>
  <si>
    <t>Shipping</t>
  </si>
  <si>
    <t>Housing</t>
  </si>
  <si>
    <t>**Must specify in budget justification how fringe benefits are calculated.</t>
  </si>
  <si>
    <t>(Unhide rows 34-37 if using)</t>
  </si>
  <si>
    <t>Travel</t>
  </si>
  <si>
    <t>Other</t>
  </si>
  <si>
    <t>IDC Calculation</t>
  </si>
  <si>
    <t>Total IDC</t>
  </si>
  <si>
    <t>FY</t>
  </si>
  <si>
    <t>Start</t>
  </si>
  <si>
    <t>IDC</t>
  </si>
  <si>
    <t>IDC Options</t>
  </si>
  <si>
    <t>On Campus</t>
  </si>
  <si>
    <t>Off Campus</t>
  </si>
  <si>
    <t>Forbidden</t>
  </si>
  <si>
    <t>Medical &amp; Life Insurance Contribution</t>
  </si>
  <si>
    <t>ERS Employer Insurance Benefit Contribution</t>
  </si>
  <si>
    <t>Sal. Adj. Code</t>
  </si>
  <si>
    <t>Start Date:</t>
  </si>
  <si>
    <t>End Date:</t>
  </si>
  <si>
    <t>Use Modular:</t>
  </si>
  <si>
    <t>No</t>
  </si>
  <si>
    <t>Subtotal Direct Costs</t>
  </si>
  <si>
    <t>Consortium F&amp;A</t>
  </si>
  <si>
    <t>F&amp;A Calculation</t>
  </si>
  <si>
    <t>Consortium Contriubtion</t>
  </si>
  <si>
    <t>MTDC:</t>
  </si>
  <si>
    <t>F&amp;A</t>
  </si>
  <si>
    <t>Actual Subtotal DC</t>
  </si>
  <si>
    <t>Project Period</t>
  </si>
  <si>
    <t>UH Modular Budget</t>
  </si>
  <si>
    <t>UH Subtotal Direct</t>
  </si>
  <si>
    <t>IDC Type:</t>
  </si>
  <si>
    <r>
      <t>Project Title:</t>
    </r>
    <r>
      <rPr>
        <b/>
        <sz val="11"/>
        <rFont val="Arial"/>
        <family val="2"/>
      </rPr>
      <t xml:space="preserve">  </t>
    </r>
  </si>
  <si>
    <t>Rate</t>
  </si>
  <si>
    <t>Enter Rate</t>
  </si>
  <si>
    <t>Consortium Costs</t>
  </si>
  <si>
    <t>Salary</t>
  </si>
  <si>
    <t>Fringe</t>
  </si>
  <si>
    <t>Equipment</t>
  </si>
  <si>
    <t>M&amp;O</t>
  </si>
  <si>
    <t>UH Direct Costs</t>
  </si>
  <si>
    <t>Total Consortium:</t>
  </si>
  <si>
    <t>F&amp;A Base (MTDC):</t>
  </si>
  <si>
    <t>PHS 398 Budget Form Data Entry</t>
  </si>
  <si>
    <t>Sub 1</t>
  </si>
  <si>
    <t>Sub 2</t>
  </si>
  <si>
    <t>Yes</t>
  </si>
  <si>
    <t>List Options:</t>
  </si>
  <si>
    <t>Vary Modules:</t>
  </si>
  <si>
    <t>Budget Details for UH Internal Use</t>
  </si>
  <si>
    <t>UH Subtotal:</t>
  </si>
  <si>
    <t>Less Equipment</t>
  </si>
  <si>
    <t>Sub 1 Contriubtion</t>
  </si>
  <si>
    <t>Sub 2 Contriubtion</t>
  </si>
  <si>
    <t>(This template pulls data from other worksheets.  Unless highlighted, all data is read-only.)</t>
  </si>
  <si>
    <t>Item 1</t>
  </si>
  <si>
    <t>Item 2</t>
  </si>
  <si>
    <t>Animal Costs</t>
  </si>
  <si>
    <t>Experiment Costs</t>
  </si>
  <si>
    <t>Salary and Effort on Project (person months/year)</t>
  </si>
  <si>
    <t>Unemployment/Workers Compensation Insurance</t>
  </si>
  <si>
    <t>Terminal Vacation Pool (vacation-eligible only)</t>
  </si>
  <si>
    <t>0.55%/0.45%</t>
  </si>
  <si>
    <t>L</t>
  </si>
  <si>
    <t>Subsistence</t>
  </si>
  <si>
    <t>Computer Hardware</t>
  </si>
  <si>
    <t>Tuition</t>
  </si>
  <si>
    <t>Fees</t>
  </si>
  <si>
    <t>Total Tuition/Fees</t>
  </si>
  <si>
    <t>Patient Care Costs</t>
  </si>
  <si>
    <t>Patient care</t>
  </si>
  <si>
    <t>Total Patient Care</t>
  </si>
  <si>
    <t>Graduate Student Tuition/Fees***</t>
  </si>
  <si>
    <t>Patient Care Costs***</t>
  </si>
  <si>
    <t>Human Subjects Compensation</t>
  </si>
  <si>
    <t>Total Human Subjects</t>
  </si>
  <si>
    <t>Subject compensation</t>
  </si>
  <si>
    <t>Term</t>
  </si>
  <si>
    <t>Definition</t>
  </si>
  <si>
    <t xml:space="preserve">MTDC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charges for patient care, rental costs, tuition remission, scholarships and fellowships, participant support costs and the portion of each subaward and subcontract in excess of $25,000.  </t>
  </si>
  <si>
    <t>Participant Support</t>
  </si>
  <si>
    <t>Costs</t>
  </si>
  <si>
    <t>Human Subjects</t>
  </si>
  <si>
    <t>Compensation</t>
  </si>
  <si>
    <r>
      <t xml:space="preserve">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t>
    </r>
    <r>
      <rPr>
        <i/>
        <sz val="10"/>
        <rFont val="Verdana"/>
        <family val="2"/>
      </rPr>
      <t>IDC exempt</t>
    </r>
  </si>
  <si>
    <r>
      <t xml:space="preserve">Participant support costs means direct costs for items such as stipends or subsistence allowances, travel allowances, and registration fees paid to or on behalf of </t>
    </r>
    <r>
      <rPr>
        <b/>
        <sz val="10"/>
        <rFont val="Verdana"/>
        <family val="2"/>
      </rPr>
      <t>participants or trainees (but not employees)</t>
    </r>
    <r>
      <rPr>
        <sz val="10"/>
        <rFont val="Verdana"/>
        <family val="2"/>
      </rPr>
      <t xml:space="preserve"> in connection with conferences or training projects.</t>
    </r>
    <r>
      <rPr>
        <i/>
        <sz val="10"/>
        <rFont val="Verdana"/>
        <family val="2"/>
      </rPr>
      <t xml:space="preserve"> IDC exempt</t>
    </r>
  </si>
  <si>
    <r>
      <t xml:space="preserve">Research Patient Care Costs. The costs of routine and ancillary services provided by hospitals to individuals (inpatient/outpatient subjects, volunteers, donors) participating in research programs.  If inpatient and outpatient costs are requested, provide information for each separately. Provide cost breakdown, number of days, number of patients, costs of tests/treatments. </t>
    </r>
    <r>
      <rPr>
        <i/>
        <sz val="10"/>
        <rFont val="Verdana"/>
        <family val="2"/>
      </rPr>
      <t>IDC exempt</t>
    </r>
  </si>
  <si>
    <t>Computing Devices</t>
  </si>
  <si>
    <t>Funds paid directly to subjects participating in research projects. These can include cash, gift cards, merchandise, etc. Subject to IDC.</t>
  </si>
  <si>
    <t>Computers are allowable if essential/allocable, need not be solely dedicated to the award. Enter costs into Computer Hardware, must be specified in budget justification. Subject to IDC.</t>
  </si>
  <si>
    <t>Graduate Tuition and Fees</t>
  </si>
  <si>
    <r>
      <t xml:space="preserve">Tuition and some fees may be charged to a grant if student effort is committed to the project.  Must be prorated based on percent effort.  </t>
    </r>
    <r>
      <rPr>
        <i/>
        <sz val="10"/>
        <rFont val="Verdana"/>
        <family val="2"/>
      </rPr>
      <t>IDC exempt</t>
    </r>
  </si>
  <si>
    <t>Contractor Services</t>
  </si>
  <si>
    <t>Contractor Costs</t>
  </si>
  <si>
    <t>Costs for services rendered by persons who are members of a particular profession or possess a special skill, and who are not university employees (AKA consultants). Subject to IDC.</t>
  </si>
  <si>
    <t>NIH Modular Budget (READ ONLY)</t>
  </si>
  <si>
    <t>Direct Costs less Consortium F&amp;A</t>
  </si>
  <si>
    <t>UH Indirect Costs</t>
  </si>
  <si>
    <t>Grad Student (GTF)</t>
  </si>
  <si>
    <t>Grad Student (no GTF)</t>
  </si>
  <si>
    <t>Other SP</t>
  </si>
  <si>
    <t>FY 2024 Benefit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</si>
</sst>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
    <numFmt numFmtId="167" formatCode="#\ ?/12"/>
    <numFmt numFmtId="168" formatCode="_(&quot;$&quot;* #,##0_);_(&quot;$&quot;* \(#,##0\);_(&quot;$&quot;* &quot;-&quot;??_);_(@_)"/>
    <numFmt numFmtId="169" formatCode="m/d/yyyy;@"/>
  </numFmts>
  <fonts count="30" x14ac:knownFonts="1">
    <font>
      <sz val="10"/>
      <name val="Verdana"/>
    </font>
    <font>
      <sz val="12"/>
      <color theme="1"/>
      <name val="Calibri"/>
      <family val="2"/>
      <scheme val="minor"/>
    </font>
    <font>
      <sz val="12"/>
      <color theme="1"/>
      <name val="Calibri"/>
      <family val="2"/>
      <scheme val="minor"/>
    </font>
    <font>
      <sz val="10"/>
      <name val="Verdana"/>
      <family val="2"/>
    </font>
    <font>
      <sz val="10"/>
      <name val="Verdana"/>
      <family val="2"/>
    </font>
    <font>
      <sz val="8"/>
      <name val="Verdana"/>
      <family val="2"/>
    </font>
    <font>
      <b/>
      <sz val="10"/>
      <name val="Arial"/>
      <family val="2"/>
    </font>
    <font>
      <sz val="10"/>
      <name val="Arial"/>
      <family val="2"/>
    </font>
    <font>
      <b/>
      <sz val="11"/>
      <name val="Arial"/>
      <family val="2"/>
    </font>
    <font>
      <sz val="10"/>
      <name val="Verdana"/>
      <family val="2"/>
    </font>
    <font>
      <b/>
      <sz val="10"/>
      <color indexed="10"/>
      <name val="Arial"/>
      <family val="2"/>
    </font>
    <font>
      <sz val="10"/>
      <color indexed="10"/>
      <name val="Arial"/>
      <family val="2"/>
    </font>
    <font>
      <i/>
      <sz val="11"/>
      <name val="Arial"/>
      <family val="2"/>
    </font>
    <font>
      <sz val="11"/>
      <name val="Arial"/>
      <family val="2"/>
    </font>
    <font>
      <b/>
      <i/>
      <sz val="11"/>
      <name val="Arial"/>
      <family val="2"/>
    </font>
    <font>
      <u/>
      <sz val="10"/>
      <color theme="10"/>
      <name val="Verdana"/>
      <family val="2"/>
    </font>
    <font>
      <u/>
      <sz val="10"/>
      <color theme="11"/>
      <name val="Verdana"/>
      <family val="2"/>
    </font>
    <font>
      <sz val="12"/>
      <color rgb="FF9C0006"/>
      <name val="Calibri"/>
      <family val="2"/>
      <scheme val="minor"/>
    </font>
    <font>
      <b/>
      <i/>
      <sz val="10"/>
      <color theme="1"/>
      <name val="Arial"/>
      <family val="2"/>
    </font>
    <font>
      <sz val="10"/>
      <color theme="1"/>
      <name val="Arial"/>
      <family val="2"/>
    </font>
    <font>
      <i/>
      <sz val="10"/>
      <color theme="1"/>
      <name val="Arial"/>
      <family val="2"/>
    </font>
    <font>
      <b/>
      <i/>
      <sz val="10"/>
      <name val="Arial"/>
      <family val="2"/>
    </font>
    <font>
      <i/>
      <sz val="10"/>
      <name val="Arial"/>
      <family val="2"/>
    </font>
    <font>
      <sz val="12"/>
      <color theme="1"/>
      <name val="Arial"/>
      <family val="2"/>
    </font>
    <font>
      <b/>
      <sz val="10"/>
      <color theme="5"/>
      <name val="Arial"/>
      <family val="2"/>
    </font>
    <font>
      <sz val="9"/>
      <name val="Verdana"/>
      <family val="2"/>
    </font>
    <font>
      <i/>
      <sz val="9"/>
      <color theme="5"/>
      <name val="Arial"/>
      <family val="2"/>
    </font>
    <font>
      <sz val="10"/>
      <color rgb="FF0000D4"/>
      <name val="Arial"/>
      <family val="2"/>
    </font>
    <font>
      <b/>
      <sz val="10"/>
      <name val="Verdana"/>
      <family val="2"/>
    </font>
    <font>
      <i/>
      <sz val="10"/>
      <name val="Verdana"/>
      <family val="2"/>
    </font>
  </fonts>
  <fills count="14">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65"/>
        <bgColor indexed="10"/>
      </patternFill>
    </fill>
    <fill>
      <patternFill patternType="solid">
        <fgColor indexed="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C7CE"/>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0C0C0"/>
        <bgColor rgb="FF000000"/>
      </patternFill>
    </fill>
    <fill>
      <patternFill patternType="solid">
        <fgColor theme="5" tint="0.79998168889431442"/>
        <bgColor indexed="65"/>
      </patternFill>
    </fill>
  </fills>
  <borders count="115">
    <border>
      <left/>
      <right/>
      <top/>
      <bottom/>
      <diagonal/>
    </border>
    <border>
      <left style="thin">
        <color indexed="22"/>
      </left>
      <right style="thin">
        <color indexed="22"/>
      </right>
      <top style="thin">
        <color indexed="22"/>
      </top>
      <bottom style="thin">
        <color indexed="22"/>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right/>
      <top style="double">
        <color auto="1"/>
      </top>
      <bottom/>
      <diagonal/>
    </border>
    <border>
      <left/>
      <right style="thin">
        <color indexed="22"/>
      </right>
      <top style="thin">
        <color indexed="22"/>
      </top>
      <bottom style="thin">
        <color indexed="22"/>
      </bottom>
      <diagonal/>
    </border>
    <border>
      <left style="thin">
        <color indexed="22"/>
      </left>
      <right style="thin">
        <color auto="1"/>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auto="1"/>
      </right>
      <top/>
      <bottom style="thin">
        <color indexed="22"/>
      </bottom>
      <diagonal/>
    </border>
    <border>
      <left/>
      <right style="thin">
        <color indexed="22"/>
      </right>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auto="1"/>
      </right>
      <top style="thin">
        <color indexed="22"/>
      </top>
      <bottom style="thin">
        <color auto="1"/>
      </bottom>
      <diagonal/>
    </border>
    <border>
      <left/>
      <right style="thin">
        <color indexed="22"/>
      </right>
      <top style="thin">
        <color indexed="22"/>
      </top>
      <bottom style="thin">
        <color auto="1"/>
      </bottom>
      <diagonal/>
    </border>
    <border>
      <left/>
      <right/>
      <top/>
      <bottom style="medium">
        <color auto="1"/>
      </bottom>
      <diagonal/>
    </border>
    <border>
      <left/>
      <right/>
      <top style="medium">
        <color auto="1"/>
      </top>
      <bottom/>
      <diagonal/>
    </border>
    <border>
      <left style="thin">
        <color indexed="22"/>
      </left>
      <right/>
      <top style="thin">
        <color indexed="22"/>
      </top>
      <bottom style="thin">
        <color indexed="22"/>
      </bottom>
      <diagonal/>
    </border>
    <border>
      <left/>
      <right/>
      <top style="thin">
        <color indexed="22"/>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diagonalDown="1">
      <left style="medium">
        <color auto="1"/>
      </left>
      <right/>
      <top style="medium">
        <color auto="1"/>
      </top>
      <bottom/>
      <diagonal style="medium">
        <color auto="1"/>
      </diagonal>
    </border>
    <border>
      <left style="thin">
        <color auto="1"/>
      </left>
      <right style="thin">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indexed="22"/>
      </right>
      <top style="thin">
        <color indexed="22"/>
      </top>
      <bottom style="thin">
        <color indexed="22"/>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indexed="22"/>
      </left>
      <right/>
      <top/>
      <bottom style="thin">
        <color indexed="22"/>
      </bottom>
      <diagonal/>
    </border>
    <border>
      <left/>
      <right/>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style="thin">
        <color indexed="22"/>
      </top>
      <bottom style="thin">
        <color auto="1"/>
      </bottom>
      <diagonal/>
    </border>
    <border>
      <left style="thin">
        <color auto="1"/>
      </left>
      <right style="thin">
        <color indexed="22"/>
      </right>
      <top style="thin">
        <color indexed="22"/>
      </top>
      <bottom style="thin">
        <color auto="1"/>
      </bottom>
      <diagonal/>
    </border>
    <border>
      <left style="thin">
        <color auto="1"/>
      </left>
      <right style="thin">
        <color indexed="22"/>
      </right>
      <top/>
      <bottom style="thin">
        <color indexed="22"/>
      </bottom>
      <diagonal/>
    </border>
    <border>
      <left style="thin">
        <color indexed="22"/>
      </left>
      <right/>
      <top style="thin">
        <color indexed="22"/>
      </top>
      <bottom style="double">
        <color auto="1"/>
      </bottom>
      <diagonal/>
    </border>
    <border>
      <left/>
      <right style="thin">
        <color indexed="22"/>
      </right>
      <top style="thin">
        <color indexed="22"/>
      </top>
      <bottom style="double">
        <color auto="1"/>
      </bottom>
      <diagonal/>
    </border>
    <border>
      <left style="thin">
        <color indexed="22"/>
      </left>
      <right style="thin">
        <color indexed="22"/>
      </right>
      <top style="thin">
        <color indexed="22"/>
      </top>
      <bottom style="double">
        <color auto="1"/>
      </bottom>
      <diagonal/>
    </border>
    <border>
      <left style="thin">
        <color auto="1"/>
      </left>
      <right style="thin">
        <color indexed="22"/>
      </right>
      <top style="thin">
        <color indexed="22"/>
      </top>
      <bottom style="double">
        <color auto="1"/>
      </bottom>
      <diagonal/>
    </border>
    <border>
      <left style="thin">
        <color indexed="22"/>
      </left>
      <right style="thin">
        <color theme="0" tint="-0.249977111117893"/>
      </right>
      <top/>
      <bottom style="thin">
        <color indexed="22"/>
      </bottom>
      <diagonal/>
    </border>
    <border>
      <left style="thin">
        <color theme="0" tint="-0.249977111117893"/>
      </left>
      <right style="thin">
        <color theme="0" tint="-0.249977111117893"/>
      </right>
      <top/>
      <bottom style="thin">
        <color indexed="22"/>
      </bottom>
      <diagonal/>
    </border>
    <border>
      <left style="thin">
        <color theme="0" tint="-0.249977111117893"/>
      </left>
      <right/>
      <top/>
      <bottom style="thin">
        <color indexed="22"/>
      </bottom>
      <diagonal/>
    </border>
    <border>
      <left style="thin">
        <color indexed="22"/>
      </left>
      <right style="thin">
        <color auto="1"/>
      </right>
      <top style="thin">
        <color indexed="22"/>
      </top>
      <bottom style="double">
        <color auto="1"/>
      </bottom>
      <diagonal/>
    </border>
    <border>
      <left style="thin">
        <color auto="1"/>
      </left>
      <right style="thin">
        <color indexed="22"/>
      </right>
      <top style="thin">
        <color indexed="22"/>
      </top>
      <bottom style="thin">
        <color theme="0" tint="-0.249977111117893"/>
      </bottom>
      <diagonal/>
    </border>
    <border>
      <left style="thin">
        <color auto="1"/>
      </left>
      <right style="thin">
        <color indexed="22"/>
      </right>
      <top style="thin">
        <color theme="0" tint="-0.249977111117893"/>
      </top>
      <bottom style="thin">
        <color auto="1"/>
      </bottom>
      <diagonal/>
    </border>
    <border>
      <left style="thin">
        <color auto="1"/>
      </left>
      <right style="thin">
        <color indexed="22"/>
      </right>
      <top style="thin">
        <color theme="0" tint="-0.249977111117893"/>
      </top>
      <bottom style="thin">
        <color indexed="22"/>
      </bottom>
      <diagonal/>
    </border>
    <border>
      <left style="thin">
        <color auto="1"/>
      </left>
      <right style="thin">
        <color indexed="22"/>
      </right>
      <top style="thin">
        <color theme="0" tint="-0.249977111117893"/>
      </top>
      <bottom style="thin">
        <color theme="0" tint="-0.249977111117893"/>
      </bottom>
      <diagonal/>
    </border>
    <border>
      <left style="thin">
        <color auto="1"/>
      </left>
      <right style="thin">
        <color indexed="22"/>
      </right>
      <top/>
      <bottom style="thin">
        <color theme="0" tint="-0.249977111117893"/>
      </bottom>
      <diagonal/>
    </border>
    <border>
      <left/>
      <right/>
      <top style="thin">
        <color theme="0" tint="-0.249977111117893"/>
      </top>
      <bottom/>
      <diagonal/>
    </border>
    <border>
      <left/>
      <right/>
      <top style="thin">
        <color indexed="22"/>
      </top>
      <bottom style="thin">
        <color indexed="22"/>
      </bottom>
      <diagonal/>
    </border>
    <border>
      <left style="thin">
        <color auto="1"/>
      </left>
      <right style="thin">
        <color indexed="22"/>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auto="1"/>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indexed="22"/>
      </top>
      <bottom style="thin">
        <color indexed="22"/>
      </bottom>
      <diagonal/>
    </border>
    <border>
      <left/>
      <right style="thin">
        <color rgb="FFC0C0C0"/>
      </right>
      <top style="thin">
        <color indexed="22"/>
      </top>
      <bottom style="thin">
        <color indexed="22"/>
      </bottom>
      <diagonal/>
    </border>
    <border>
      <left style="thin">
        <color indexed="22"/>
      </left>
      <right style="thin">
        <color auto="1"/>
      </right>
      <top style="thin">
        <color indexed="22"/>
      </top>
      <bottom/>
      <diagonal/>
    </border>
    <border>
      <left style="thin">
        <color indexed="22"/>
      </left>
      <right/>
      <top/>
      <bottom/>
      <diagonal/>
    </border>
    <border>
      <left style="thin">
        <color indexed="22"/>
      </left>
      <right style="thin">
        <color indexed="22"/>
      </right>
      <top style="thin">
        <color indexed="22"/>
      </top>
      <bottom/>
      <diagonal/>
    </border>
    <border>
      <left style="thick">
        <color auto="1"/>
      </left>
      <right style="thin">
        <color indexed="22"/>
      </right>
      <top style="thin">
        <color indexed="22"/>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ck">
        <color auto="1"/>
      </left>
      <right style="thin">
        <color auto="1"/>
      </right>
      <top style="thin">
        <color auto="1"/>
      </top>
      <bottom/>
      <diagonal/>
    </border>
    <border>
      <left style="thick">
        <color auto="1"/>
      </left>
      <right style="thin">
        <color auto="1"/>
      </right>
      <top style="medium">
        <color auto="1"/>
      </top>
      <bottom style="thin">
        <color auto="1"/>
      </bottom>
      <diagonal/>
    </border>
    <border>
      <left style="thin">
        <color indexed="22"/>
      </left>
      <right style="thin">
        <color indexed="64"/>
      </right>
      <top style="thin">
        <color indexed="22"/>
      </top>
      <bottom style="thin">
        <color indexed="22"/>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2">
    <xf numFmtId="0" fontId="0" fillId="0" borderId="0"/>
    <xf numFmtId="9" fontId="3"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8" borderId="0" applyNumberFormat="0" applyBorder="0" applyAlignment="0" applyProtection="0"/>
    <xf numFmtId="0" fontId="3"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13"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512">
    <xf numFmtId="0" fontId="0" fillId="0" borderId="0" xfId="0"/>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0" xfId="0" applyFont="1"/>
    <xf numFmtId="165" fontId="7" fillId="0" borderId="0" xfId="0" applyNumberFormat="1" applyFont="1"/>
    <xf numFmtId="165" fontId="7" fillId="0" borderId="1" xfId="0" applyNumberFormat="1" applyFont="1" applyBorder="1"/>
    <xf numFmtId="165" fontId="6" fillId="0" borderId="1" xfId="0" applyNumberFormat="1" applyFont="1" applyBorder="1"/>
    <xf numFmtId="0" fontId="6" fillId="2" borderId="1" xfId="0" applyFont="1" applyFill="1" applyBorder="1"/>
    <xf numFmtId="165" fontId="6" fillId="2" borderId="1" xfId="0" applyNumberFormat="1" applyFont="1" applyFill="1" applyBorder="1"/>
    <xf numFmtId="165" fontId="7" fillId="2" borderId="1" xfId="0" applyNumberFormat="1" applyFont="1" applyFill="1" applyBorder="1"/>
    <xf numFmtId="165" fontId="6" fillId="2" borderId="1" xfId="0" applyNumberFormat="1" applyFont="1" applyFill="1" applyBorder="1" applyAlignment="1">
      <alignment wrapText="1"/>
    </xf>
    <xf numFmtId="165" fontId="7" fillId="0" borderId="6" xfId="0" applyNumberFormat="1" applyFont="1" applyBorder="1"/>
    <xf numFmtId="165" fontId="6" fillId="2" borderId="6" xfId="0" applyNumberFormat="1" applyFont="1" applyFill="1" applyBorder="1"/>
    <xf numFmtId="165" fontId="6" fillId="0" borderId="6" xfId="0" applyNumberFormat="1" applyFont="1" applyBorder="1"/>
    <xf numFmtId="165" fontId="7" fillId="2" borderId="6" xfId="0" applyNumberFormat="1" applyFont="1" applyFill="1" applyBorder="1"/>
    <xf numFmtId="165" fontId="7" fillId="0" borderId="7" xfId="0" applyNumberFormat="1" applyFont="1" applyBorder="1"/>
    <xf numFmtId="165" fontId="6" fillId="2" borderId="7" xfId="0" applyNumberFormat="1" applyFont="1" applyFill="1" applyBorder="1"/>
    <xf numFmtId="165" fontId="6" fillId="0" borderId="7" xfId="0" applyNumberFormat="1" applyFont="1" applyBorder="1"/>
    <xf numFmtId="165" fontId="7" fillId="2" borderId="7" xfId="0" applyNumberFormat="1" applyFont="1" applyFill="1" applyBorder="1"/>
    <xf numFmtId="0" fontId="7" fillId="2" borderId="8" xfId="0" applyFont="1" applyFill="1" applyBorder="1"/>
    <xf numFmtId="0" fontId="7" fillId="2" borderId="9" xfId="0" applyFont="1" applyFill="1" applyBorder="1"/>
    <xf numFmtId="0" fontId="7" fillId="2" borderId="10" xfId="0" applyFont="1" applyFill="1" applyBorder="1"/>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7" fillId="0" borderId="0" xfId="0" applyFont="1" applyAlignment="1">
      <alignment horizontal="left" vertical="center" indent="1"/>
    </xf>
    <xf numFmtId="10" fontId="7" fillId="0" borderId="0" xfId="0" applyNumberFormat="1" applyFont="1" applyAlignment="1">
      <alignment horizontal="center" vertical="center"/>
    </xf>
    <xf numFmtId="0" fontId="7" fillId="0" borderId="0" xfId="0" applyFont="1" applyAlignment="1">
      <alignment vertical="center"/>
    </xf>
    <xf numFmtId="44" fontId="7" fillId="0" borderId="0" xfId="0" applyNumberFormat="1" applyFont="1" applyAlignment="1">
      <alignment vertical="center"/>
    </xf>
    <xf numFmtId="165" fontId="7" fillId="0" borderId="1" xfId="0" applyNumberFormat="1" applyFont="1" applyBorder="1" applyProtection="1">
      <protection locked="0"/>
    </xf>
    <xf numFmtId="165" fontId="7" fillId="0" borderId="7" xfId="0" applyNumberFormat="1" applyFont="1" applyBorder="1" applyProtection="1">
      <protection locked="0"/>
    </xf>
    <xf numFmtId="0" fontId="6" fillId="2" borderId="8" xfId="0" applyFont="1" applyFill="1" applyBorder="1"/>
    <xf numFmtId="0" fontId="10" fillId="0" borderId="0" xfId="0" applyFont="1" applyAlignment="1">
      <alignment horizontal="left" vertical="center" wrapText="1" indent="1"/>
    </xf>
    <xf numFmtId="0" fontId="6" fillId="0" borderId="0" xfId="0" applyFont="1" applyAlignment="1">
      <alignment horizontal="left" vertical="center" indent="1"/>
    </xf>
    <xf numFmtId="0" fontId="7" fillId="0" borderId="0" xfId="0" applyFont="1" applyAlignment="1">
      <alignment horizontal="center" vertical="center"/>
    </xf>
    <xf numFmtId="0" fontId="12" fillId="0" borderId="14" xfId="0" applyFont="1" applyBorder="1" applyAlignment="1">
      <alignment horizontal="left"/>
    </xf>
    <xf numFmtId="0" fontId="8" fillId="0" borderId="0" xfId="0" applyFont="1"/>
    <xf numFmtId="0" fontId="8" fillId="0" borderId="15" xfId="0" applyFont="1" applyBorder="1"/>
    <xf numFmtId="0" fontId="4" fillId="0" borderId="0" xfId="0" applyFont="1"/>
    <xf numFmtId="0" fontId="7" fillId="0" borderId="15" xfId="0" applyFont="1" applyBorder="1"/>
    <xf numFmtId="0" fontId="7" fillId="0" borderId="1" xfId="0" applyFont="1" applyBorder="1" applyProtection="1">
      <protection locked="0"/>
    </xf>
    <xf numFmtId="0" fontId="7" fillId="0" borderId="6" xfId="0" applyFont="1" applyBorder="1" applyProtection="1">
      <protection locked="0"/>
    </xf>
    <xf numFmtId="0" fontId="7" fillId="0" borderId="0" xfId="0" applyFont="1" applyProtection="1">
      <protection locked="0"/>
    </xf>
    <xf numFmtId="164" fontId="7" fillId="0" borderId="1" xfId="0" applyNumberFormat="1" applyFont="1" applyBorder="1" applyProtection="1">
      <protection locked="0"/>
    </xf>
    <xf numFmtId="164" fontId="7" fillId="0" borderId="10" xfId="0" applyNumberFormat="1" applyFont="1" applyBorder="1" applyProtection="1">
      <protection locked="0"/>
    </xf>
    <xf numFmtId="0" fontId="7" fillId="0" borderId="10" xfId="0" applyFont="1" applyBorder="1" applyProtection="1">
      <protection locked="0"/>
    </xf>
    <xf numFmtId="0" fontId="7" fillId="0" borderId="1" xfId="0" applyFont="1" applyBorder="1" applyAlignment="1" applyProtection="1">
      <alignment horizontal="center" wrapText="1"/>
      <protection locked="0"/>
    </xf>
    <xf numFmtId="0" fontId="12" fillId="0" borderId="0" xfId="0" applyFont="1" applyAlignment="1">
      <alignment horizontal="left"/>
    </xf>
    <xf numFmtId="0" fontId="14" fillId="0" borderId="0" xfId="0" applyFont="1" applyAlignment="1">
      <alignment horizontal="left"/>
    </xf>
    <xf numFmtId="0" fontId="7" fillId="0" borderId="1" xfId="0" applyFont="1" applyBorder="1" applyAlignment="1" applyProtection="1">
      <alignment horizontal="center"/>
      <protection locked="0"/>
    </xf>
    <xf numFmtId="0" fontId="14" fillId="0" borderId="14" xfId="0" applyFont="1" applyBorder="1" applyAlignment="1">
      <alignment horizontal="left"/>
    </xf>
    <xf numFmtId="165" fontId="6" fillId="0" borderId="16" xfId="0" applyNumberFormat="1" applyFont="1" applyBorder="1" applyAlignment="1">
      <alignment wrapText="1"/>
    </xf>
    <xf numFmtId="165" fontId="7" fillId="0" borderId="17" xfId="0" applyNumberFormat="1" applyFont="1" applyBorder="1"/>
    <xf numFmtId="0" fontId="7" fillId="0" borderId="0" xfId="0" applyFont="1" applyProtection="1">
      <protection hidden="1"/>
    </xf>
    <xf numFmtId="166" fontId="6" fillId="0" borderId="6" xfId="0" applyNumberFormat="1" applyFont="1" applyBorder="1" applyAlignment="1" applyProtection="1">
      <alignment wrapText="1"/>
      <protection locked="0"/>
    </xf>
    <xf numFmtId="165" fontId="6" fillId="0" borderId="6" xfId="0" applyNumberFormat="1" applyFont="1" applyBorder="1" applyAlignment="1">
      <alignment horizontal="right" wrapText="1"/>
    </xf>
    <xf numFmtId="44" fontId="7" fillId="0" borderId="1" xfId="0" applyNumberFormat="1" applyFont="1" applyBorder="1" applyProtection="1">
      <protection locked="0"/>
    </xf>
    <xf numFmtId="0" fontId="0" fillId="0" borderId="0" xfId="0" applyAlignment="1">
      <alignment shrinkToFit="1"/>
    </xf>
    <xf numFmtId="165" fontId="7" fillId="0" borderId="6" xfId="0" applyNumberFormat="1" applyFont="1" applyBorder="1" applyAlignment="1">
      <alignment horizontal="right" wrapText="1"/>
    </xf>
    <xf numFmtId="165" fontId="7" fillId="0" borderId="16" xfId="0" applyNumberFormat="1" applyFont="1" applyBorder="1" applyAlignment="1">
      <alignment wrapText="1"/>
    </xf>
    <xf numFmtId="165" fontId="6" fillId="6" borderId="1" xfId="0" applyNumberFormat="1" applyFont="1" applyFill="1" applyBorder="1"/>
    <xf numFmtId="165" fontId="6" fillId="6" borderId="7" xfId="0" applyNumberFormat="1" applyFont="1" applyFill="1" applyBorder="1"/>
    <xf numFmtId="165" fontId="7" fillId="6" borderId="6" xfId="0" applyNumberFormat="1" applyFont="1" applyFill="1" applyBorder="1"/>
    <xf numFmtId="0" fontId="6" fillId="0" borderId="0" xfId="0" applyFont="1" applyProtection="1">
      <protection locked="0"/>
    </xf>
    <xf numFmtId="165" fontId="7" fillId="6" borderId="1" xfId="0" applyNumberFormat="1" applyFont="1" applyFill="1" applyBorder="1"/>
    <xf numFmtId="0" fontId="7" fillId="0" borderId="0" xfId="0" applyFont="1" applyAlignment="1">
      <alignment horizontal="center"/>
    </xf>
    <xf numFmtId="14" fontId="7" fillId="0" borderId="0" xfId="0" applyNumberFormat="1" applyFont="1" applyAlignment="1">
      <alignment horizontal="center"/>
    </xf>
    <xf numFmtId="166" fontId="7" fillId="0" borderId="0" xfId="1" applyNumberFormat="1" applyFont="1" applyFill="1" applyAlignment="1">
      <alignment horizontal="center"/>
    </xf>
    <xf numFmtId="2" fontId="0" fillId="0" borderId="0" xfId="0" applyNumberFormat="1"/>
    <xf numFmtId="9" fontId="7" fillId="0" borderId="0" xfId="1" applyFont="1" applyFill="1" applyAlignment="1"/>
    <xf numFmtId="165" fontId="6" fillId="0" borderId="37" xfId="0" applyNumberFormat="1" applyFont="1" applyBorder="1"/>
    <xf numFmtId="0" fontId="6" fillId="0" borderId="0" xfId="0" applyFont="1" applyAlignment="1">
      <alignment vertical="center"/>
    </xf>
    <xf numFmtId="0" fontId="7" fillId="0" borderId="0" xfId="0" applyFont="1" applyAlignment="1">
      <alignment vertical="center" wrapText="1"/>
    </xf>
    <xf numFmtId="0" fontId="6" fillId="3" borderId="0" xfId="0" applyFont="1" applyFill="1" applyProtection="1">
      <protection hidden="1"/>
    </xf>
    <xf numFmtId="0" fontId="7" fillId="3" borderId="0" xfId="0" applyFont="1" applyFill="1" applyProtection="1">
      <protection hidden="1"/>
    </xf>
    <xf numFmtId="0" fontId="7" fillId="0" borderId="0" xfId="0" applyFont="1" applyAlignment="1" applyProtection="1">
      <alignment vertical="center"/>
      <protection hidden="1"/>
    </xf>
    <xf numFmtId="0" fontId="7" fillId="4" borderId="32" xfId="0" applyFont="1" applyFill="1" applyBorder="1" applyAlignment="1" applyProtection="1">
      <alignment horizontal="center" vertical="center" shrinkToFit="1"/>
      <protection hidden="1"/>
    </xf>
    <xf numFmtId="0" fontId="7" fillId="4" borderId="21" xfId="0" applyFont="1" applyFill="1" applyBorder="1" applyAlignment="1" applyProtection="1">
      <alignment horizontal="center" vertical="center" shrinkToFit="1"/>
      <protection hidden="1"/>
    </xf>
    <xf numFmtId="0" fontId="7" fillId="4" borderId="22" xfId="0" applyFont="1" applyFill="1" applyBorder="1" applyAlignment="1" applyProtection="1">
      <alignment horizontal="center" vertical="center" shrinkToFit="1"/>
      <protection hidden="1"/>
    </xf>
    <xf numFmtId="0" fontId="7" fillId="0" borderId="23" xfId="0" applyFont="1" applyBorder="1" applyAlignment="1" applyProtection="1">
      <alignment wrapText="1"/>
      <protection hidden="1"/>
    </xf>
    <xf numFmtId="0" fontId="7" fillId="0" borderId="21" xfId="0" applyFont="1" applyBorder="1" applyAlignment="1" applyProtection="1">
      <alignment horizontal="center" vertical="center" shrinkToFit="1"/>
      <protection hidden="1"/>
    </xf>
    <xf numFmtId="0" fontId="7" fillId="0" borderId="24" xfId="0" applyFont="1" applyBorder="1" applyAlignment="1" applyProtection="1">
      <alignment horizontal="center" vertical="center" shrinkToFit="1"/>
      <protection hidden="1"/>
    </xf>
    <xf numFmtId="0" fontId="7" fillId="0" borderId="22" xfId="0" applyFont="1" applyBorder="1" applyAlignment="1" applyProtection="1">
      <alignment horizontal="center" vertical="center" shrinkToFit="1"/>
      <protection hidden="1"/>
    </xf>
    <xf numFmtId="0" fontId="7" fillId="0" borderId="25" xfId="0" applyFont="1" applyBorder="1" applyAlignment="1" applyProtection="1">
      <alignment shrinkToFit="1"/>
      <protection hidden="1"/>
    </xf>
    <xf numFmtId="10" fontId="7" fillId="0" borderId="20" xfId="0" applyNumberFormat="1"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49" fontId="7" fillId="0" borderId="25" xfId="0" applyNumberFormat="1" applyFont="1" applyBorder="1" applyProtection="1">
      <protection hidden="1"/>
    </xf>
    <xf numFmtId="44" fontId="7" fillId="0" borderId="20" xfId="0" applyNumberFormat="1" applyFont="1" applyBorder="1" applyProtection="1">
      <protection hidden="1"/>
    </xf>
    <xf numFmtId="44" fontId="7" fillId="0" borderId="27" xfId="0" applyNumberFormat="1" applyFont="1" applyBorder="1" applyProtection="1">
      <protection hidden="1"/>
    </xf>
    <xf numFmtId="44" fontId="7" fillId="0" borderId="26" xfId="0" applyNumberFormat="1" applyFont="1" applyBorder="1" applyProtection="1">
      <protection hidden="1"/>
    </xf>
    <xf numFmtId="0" fontId="7" fillId="0" borderId="25" xfId="0" applyFont="1" applyBorder="1" applyProtection="1">
      <protection hidden="1"/>
    </xf>
    <xf numFmtId="0" fontId="7" fillId="0" borderId="28" xfId="0" applyFont="1" applyBorder="1" applyProtection="1">
      <protection hidden="1"/>
    </xf>
    <xf numFmtId="44" fontId="7" fillId="0" borderId="29" xfId="0" applyNumberFormat="1" applyFont="1" applyBorder="1" applyProtection="1">
      <protection hidden="1"/>
    </xf>
    <xf numFmtId="44" fontId="7" fillId="0" borderId="30" xfId="0" applyNumberFormat="1" applyFont="1" applyBorder="1" applyProtection="1">
      <protection hidden="1"/>
    </xf>
    <xf numFmtId="44" fontId="7" fillId="0" borderId="31" xfId="0" applyNumberFormat="1" applyFont="1" applyBorder="1" applyProtection="1">
      <protection hidden="1"/>
    </xf>
    <xf numFmtId="0" fontId="7" fillId="0" borderId="32" xfId="0" applyFont="1" applyBorder="1" applyProtection="1">
      <protection hidden="1"/>
    </xf>
    <xf numFmtId="0" fontId="7" fillId="0" borderId="33" xfId="0" applyFont="1" applyBorder="1" applyProtection="1">
      <protection hidden="1"/>
    </xf>
    <xf numFmtId="0" fontId="7" fillId="0" borderId="34" xfId="0" applyFont="1" applyBorder="1" applyProtection="1">
      <protection hidden="1"/>
    </xf>
    <xf numFmtId="10" fontId="7" fillId="0" borderId="26" xfId="0" applyNumberFormat="1" applyFont="1" applyBorder="1" applyProtection="1">
      <protection hidden="1"/>
    </xf>
    <xf numFmtId="0" fontId="7" fillId="0" borderId="28" xfId="0" applyFont="1" applyBorder="1" applyAlignment="1" applyProtection="1">
      <alignment shrinkToFit="1"/>
      <protection hidden="1"/>
    </xf>
    <xf numFmtId="10" fontId="7" fillId="0" borderId="29" xfId="0" applyNumberFormat="1"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10" fontId="7" fillId="0" borderId="31" xfId="0" applyNumberFormat="1" applyFont="1" applyBorder="1" applyProtection="1">
      <protection hidden="1"/>
    </xf>
    <xf numFmtId="0" fontId="7" fillId="0" borderId="0" xfId="0" applyFont="1" applyAlignment="1" applyProtection="1">
      <alignment horizontal="center"/>
      <protection hidden="1"/>
    </xf>
    <xf numFmtId="0" fontId="6" fillId="0" borderId="0" xfId="0" applyFont="1" applyAlignment="1" applyProtection="1">
      <alignment horizontal="center" vertical="center" wrapText="1"/>
      <protection hidden="1"/>
    </xf>
    <xf numFmtId="0" fontId="7" fillId="0" borderId="32" xfId="0" applyFont="1" applyBorder="1" applyAlignment="1" applyProtection="1">
      <alignment vertical="center" shrinkToFit="1"/>
      <protection hidden="1"/>
    </xf>
    <xf numFmtId="0" fontId="7" fillId="0" borderId="21" xfId="0" applyFont="1" applyBorder="1" applyAlignment="1" applyProtection="1">
      <alignment vertical="center" shrinkToFit="1"/>
      <protection hidden="1"/>
    </xf>
    <xf numFmtId="10" fontId="7" fillId="0" borderId="21" xfId="0" applyNumberFormat="1" applyFont="1" applyBorder="1" applyAlignment="1" applyProtection="1">
      <alignment horizontal="center" vertical="center" shrinkToFit="1"/>
      <protection hidden="1"/>
    </xf>
    <xf numFmtId="0" fontId="7" fillId="0" borderId="22" xfId="0" applyFont="1" applyBorder="1" applyAlignment="1" applyProtection="1">
      <alignment vertical="center" shrinkToFit="1"/>
      <protection hidden="1"/>
    </xf>
    <xf numFmtId="164" fontId="7" fillId="0" borderId="20" xfId="0" applyNumberFormat="1" applyFont="1" applyBorder="1" applyAlignment="1" applyProtection="1">
      <alignment horizontal="center" vertical="center"/>
      <protection hidden="1"/>
    </xf>
    <xf numFmtId="14" fontId="7" fillId="0" borderId="0" xfId="0" applyNumberFormat="1" applyFont="1" applyProtection="1">
      <protection hidden="1"/>
    </xf>
    <xf numFmtId="0" fontId="7" fillId="0" borderId="32" xfId="0" applyFont="1" applyBorder="1" applyAlignment="1" applyProtection="1">
      <alignment shrinkToFit="1"/>
      <protection hidden="1"/>
    </xf>
    <xf numFmtId="0" fontId="7" fillId="0" borderId="24" xfId="0" applyFont="1" applyBorder="1" applyAlignment="1" applyProtection="1">
      <alignment shrinkToFit="1"/>
      <protection hidden="1"/>
    </xf>
    <xf numFmtId="0" fontId="7" fillId="2" borderId="24" xfId="0" applyFont="1" applyFill="1" applyBorder="1" applyAlignment="1" applyProtection="1">
      <alignment shrinkToFit="1"/>
      <protection hidden="1"/>
    </xf>
    <xf numFmtId="0" fontId="7" fillId="0" borderId="33" xfId="0" applyFont="1" applyBorder="1" applyAlignment="1" applyProtection="1">
      <alignment shrinkToFit="1"/>
      <protection hidden="1"/>
    </xf>
    <xf numFmtId="0" fontId="7" fillId="0" borderId="27" xfId="0" applyFont="1" applyBorder="1" applyProtection="1">
      <protection hidden="1"/>
    </xf>
    <xf numFmtId="167" fontId="7" fillId="2" borderId="27" xfId="0" applyNumberFormat="1" applyFont="1" applyFill="1" applyBorder="1" applyProtection="1">
      <protection hidden="1"/>
    </xf>
    <xf numFmtId="168" fontId="7" fillId="2" borderId="27" xfId="0" applyNumberFormat="1" applyFont="1" applyFill="1" applyBorder="1" applyProtection="1">
      <protection hidden="1"/>
    </xf>
    <xf numFmtId="168" fontId="7" fillId="0" borderId="27" xfId="0" applyNumberFormat="1" applyFont="1" applyBorder="1" applyProtection="1">
      <protection hidden="1"/>
    </xf>
    <xf numFmtId="168" fontId="7" fillId="0" borderId="35" xfId="0" applyNumberFormat="1" applyFont="1" applyBorder="1" applyProtection="1">
      <protection hidden="1"/>
    </xf>
    <xf numFmtId="0" fontId="7" fillId="0" borderId="30" xfId="0" applyFont="1" applyBorder="1" applyProtection="1">
      <protection hidden="1"/>
    </xf>
    <xf numFmtId="167" fontId="7" fillId="2" borderId="30" xfId="0" applyNumberFormat="1" applyFont="1" applyFill="1" applyBorder="1" applyProtection="1">
      <protection hidden="1"/>
    </xf>
    <xf numFmtId="168" fontId="7" fillId="2" borderId="30" xfId="0" applyNumberFormat="1" applyFont="1" applyFill="1" applyBorder="1" applyProtection="1">
      <protection hidden="1"/>
    </xf>
    <xf numFmtId="168" fontId="7" fillId="0" borderId="30" xfId="0" applyNumberFormat="1" applyFont="1" applyBorder="1" applyProtection="1">
      <protection hidden="1"/>
    </xf>
    <xf numFmtId="168" fontId="7" fillId="0" borderId="36" xfId="0" applyNumberFormat="1" applyFont="1" applyBorder="1" applyProtection="1">
      <protection hidden="1"/>
    </xf>
    <xf numFmtId="0" fontId="6"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49" fontId="7" fillId="0" borderId="0" xfId="0" applyNumberFormat="1" applyFont="1" applyAlignment="1" applyProtection="1">
      <alignment vertical="center"/>
      <protection hidden="1"/>
    </xf>
    <xf numFmtId="165" fontId="7" fillId="0" borderId="16" xfId="0" applyNumberFormat="1" applyFont="1" applyBorder="1"/>
    <xf numFmtId="0" fontId="2" fillId="0" borderId="0" xfId="30"/>
    <xf numFmtId="0" fontId="14" fillId="0" borderId="14" xfId="29" applyFont="1" applyBorder="1" applyAlignment="1">
      <alignment horizontal="left"/>
    </xf>
    <xf numFmtId="0" fontId="8" fillId="0" borderId="0" xfId="29" applyFont="1"/>
    <xf numFmtId="0" fontId="6" fillId="0" borderId="0" xfId="29" applyFont="1" applyProtection="1">
      <protection locked="0"/>
    </xf>
    <xf numFmtId="14" fontId="7" fillId="0" borderId="0" xfId="29" applyNumberFormat="1" applyFont="1" applyAlignment="1" applyProtection="1">
      <alignment horizontal="left"/>
      <protection locked="0"/>
    </xf>
    <xf numFmtId="0" fontId="23" fillId="0" borderId="0" xfId="30" applyFont="1"/>
    <xf numFmtId="1" fontId="23" fillId="0" borderId="0" xfId="30" applyNumberFormat="1" applyFont="1"/>
    <xf numFmtId="14" fontId="7" fillId="7" borderId="0" xfId="29" applyNumberFormat="1" applyFont="1" applyFill="1" applyAlignment="1">
      <alignment horizontal="center"/>
    </xf>
    <xf numFmtId="165" fontId="7" fillId="0" borderId="0" xfId="0" applyNumberFormat="1" applyFont="1" applyAlignment="1">
      <alignment horizontal="center"/>
    </xf>
    <xf numFmtId="166" fontId="7" fillId="0" borderId="0" xfId="1" applyNumberFormat="1" applyFont="1" applyFill="1" applyAlignment="1"/>
    <xf numFmtId="165" fontId="7" fillId="0" borderId="1" xfId="1" applyNumberFormat="1" applyFont="1" applyFill="1" applyBorder="1" applyAlignment="1"/>
    <xf numFmtId="165" fontId="7" fillId="0" borderId="16" xfId="1" applyNumberFormat="1" applyFont="1" applyFill="1" applyBorder="1" applyAlignment="1"/>
    <xf numFmtId="165" fontId="7" fillId="0" borderId="37" xfId="0" applyNumberFormat="1" applyFont="1" applyBorder="1"/>
    <xf numFmtId="166" fontId="7" fillId="0" borderId="6" xfId="0" applyNumberFormat="1" applyFont="1" applyBorder="1" applyAlignment="1" applyProtection="1">
      <alignment horizontal="right" wrapText="1"/>
      <protection locked="0"/>
    </xf>
    <xf numFmtId="168" fontId="22" fillId="0" borderId="17" xfId="31" applyNumberFormat="1" applyFont="1" applyFill="1" applyBorder="1" applyAlignment="1" applyProtection="1">
      <protection hidden="1"/>
    </xf>
    <xf numFmtId="168" fontId="7" fillId="0" borderId="95" xfId="31" applyNumberFormat="1" applyFont="1" applyFill="1" applyBorder="1" applyAlignment="1"/>
    <xf numFmtId="168" fontId="6" fillId="0" borderId="0" xfId="31" applyNumberFormat="1" applyFont="1" applyFill="1" applyBorder="1" applyAlignment="1" applyProtection="1">
      <protection hidden="1"/>
    </xf>
    <xf numFmtId="0" fontId="2" fillId="0" borderId="0" xfId="30" applyAlignment="1">
      <alignment vertical="center"/>
    </xf>
    <xf numFmtId="168" fontId="20" fillId="0" borderId="1" xfId="31" applyNumberFormat="1" applyFont="1" applyFill="1" applyBorder="1" applyAlignment="1" applyProtection="1">
      <alignment vertical="center"/>
      <protection hidden="1"/>
    </xf>
    <xf numFmtId="168" fontId="20" fillId="0" borderId="81" xfId="31" applyNumberFormat="1" applyFont="1" applyFill="1" applyBorder="1" applyAlignment="1" applyProtection="1">
      <alignment vertical="center"/>
      <protection hidden="1"/>
    </xf>
    <xf numFmtId="168" fontId="22" fillId="0" borderId="1" xfId="31" applyNumberFormat="1" applyFont="1" applyFill="1" applyBorder="1" applyAlignment="1" applyProtection="1">
      <alignment vertical="center"/>
      <protection hidden="1"/>
    </xf>
    <xf numFmtId="168" fontId="22" fillId="0" borderId="7" xfId="31" applyNumberFormat="1" applyFont="1" applyFill="1" applyBorder="1" applyAlignment="1" applyProtection="1">
      <alignment vertical="center"/>
      <protection hidden="1"/>
    </xf>
    <xf numFmtId="168" fontId="22" fillId="0" borderId="92" xfId="31" applyNumberFormat="1" applyFont="1" applyFill="1" applyBorder="1" applyAlignment="1" applyProtection="1">
      <alignment vertical="center"/>
      <protection hidden="1"/>
    </xf>
    <xf numFmtId="168" fontId="6" fillId="0" borderId="1" xfId="31" applyNumberFormat="1" applyFont="1" applyFill="1" applyBorder="1" applyAlignment="1" applyProtection="1">
      <alignment vertical="center"/>
      <protection hidden="1"/>
    </xf>
    <xf numFmtId="168" fontId="6" fillId="0" borderId="7" xfId="31" applyNumberFormat="1" applyFont="1" applyFill="1" applyBorder="1" applyAlignment="1" applyProtection="1">
      <alignment vertical="center"/>
      <protection hidden="1"/>
    </xf>
    <xf numFmtId="168" fontId="6" fillId="0" borderId="37" xfId="31" applyNumberFormat="1" applyFont="1" applyFill="1" applyBorder="1" applyAlignment="1" applyProtection="1">
      <alignment vertical="center"/>
      <protection hidden="1"/>
    </xf>
    <xf numFmtId="168" fontId="22" fillId="0" borderId="37" xfId="31" applyNumberFormat="1" applyFont="1" applyFill="1" applyBorder="1" applyAlignment="1" applyProtection="1">
      <alignment vertical="center"/>
      <protection hidden="1"/>
    </xf>
    <xf numFmtId="168" fontId="6" fillId="0" borderId="84" xfId="31" applyNumberFormat="1" applyFont="1" applyFill="1" applyBorder="1" applyAlignment="1" applyProtection="1">
      <alignment vertical="center"/>
      <protection hidden="1"/>
    </xf>
    <xf numFmtId="168" fontId="6" fillId="0" borderId="89" xfId="31" applyNumberFormat="1" applyFont="1" applyFill="1" applyBorder="1" applyAlignment="1" applyProtection="1">
      <alignment vertical="center"/>
      <protection hidden="1"/>
    </xf>
    <xf numFmtId="168" fontId="6" fillId="0" borderId="85" xfId="31" applyNumberFormat="1" applyFont="1" applyFill="1" applyBorder="1" applyAlignment="1" applyProtection="1">
      <alignment vertical="center"/>
      <protection hidden="1"/>
    </xf>
    <xf numFmtId="168" fontId="6" fillId="0" borderId="87" xfId="31" applyNumberFormat="1" applyFont="1" applyFill="1" applyBorder="1" applyAlignment="1" applyProtection="1">
      <alignment vertical="center"/>
      <protection hidden="1"/>
    </xf>
    <xf numFmtId="168" fontId="6" fillId="0" borderId="81" xfId="31" applyNumberFormat="1" applyFont="1" applyFill="1" applyBorder="1" applyAlignment="1" applyProtection="1">
      <alignment vertical="center"/>
      <protection hidden="1"/>
    </xf>
    <xf numFmtId="168" fontId="19" fillId="0" borderId="1" xfId="31" applyNumberFormat="1" applyFont="1" applyBorder="1" applyAlignment="1" applyProtection="1">
      <alignment vertical="center"/>
      <protection hidden="1"/>
    </xf>
    <xf numFmtId="168" fontId="19" fillId="0" borderId="7" xfId="31" applyNumberFormat="1" applyFont="1" applyBorder="1" applyAlignment="1" applyProtection="1">
      <alignment vertical="center"/>
      <protection hidden="1"/>
    </xf>
    <xf numFmtId="168" fontId="19" fillId="0" borderId="37" xfId="31" applyNumberFormat="1" applyFont="1" applyBorder="1" applyAlignment="1" applyProtection="1">
      <alignment vertical="center"/>
      <protection hidden="1"/>
    </xf>
    <xf numFmtId="168" fontId="20" fillId="0" borderId="1" xfId="31" applyNumberFormat="1" applyFont="1" applyBorder="1" applyAlignment="1" applyProtection="1">
      <alignment vertical="center"/>
      <protection hidden="1"/>
    </xf>
    <xf numFmtId="168" fontId="20" fillId="0" borderId="7" xfId="31" applyNumberFormat="1" applyFont="1" applyBorder="1" applyAlignment="1" applyProtection="1">
      <alignment vertical="center"/>
      <protection hidden="1"/>
    </xf>
    <xf numFmtId="168" fontId="20" fillId="0" borderId="37" xfId="31" applyNumberFormat="1" applyFont="1" applyBorder="1" applyAlignment="1" applyProtection="1">
      <alignment vertical="center"/>
      <protection hidden="1"/>
    </xf>
    <xf numFmtId="168" fontId="19" fillId="0" borderId="11" xfId="31" applyNumberFormat="1" applyFont="1" applyBorder="1" applyAlignment="1" applyProtection="1">
      <alignment vertical="center"/>
      <protection hidden="1"/>
    </xf>
    <xf numFmtId="168" fontId="19" fillId="0" borderId="12" xfId="31" applyNumberFormat="1" applyFont="1" applyBorder="1" applyAlignment="1" applyProtection="1">
      <alignment vertical="center"/>
      <protection hidden="1"/>
    </xf>
    <xf numFmtId="168" fontId="19" fillId="0" borderId="80" xfId="31" applyNumberFormat="1" applyFont="1" applyBorder="1" applyAlignment="1" applyProtection="1">
      <alignment vertical="center"/>
      <protection hidden="1"/>
    </xf>
    <xf numFmtId="168" fontId="19" fillId="0" borderId="8" xfId="31" applyNumberFormat="1" applyFont="1" applyBorder="1" applyAlignment="1" applyProtection="1">
      <alignment vertical="center"/>
      <protection hidden="1"/>
    </xf>
    <xf numFmtId="168" fontId="19" fillId="0" borderId="9" xfId="31" applyNumberFormat="1" applyFont="1" applyBorder="1" applyAlignment="1" applyProtection="1">
      <alignment vertical="center"/>
      <protection hidden="1"/>
    </xf>
    <xf numFmtId="168" fontId="19" fillId="0" borderId="81" xfId="31" applyNumberFormat="1" applyFont="1" applyBorder="1" applyAlignment="1" applyProtection="1">
      <alignment vertical="center"/>
      <protection hidden="1"/>
    </xf>
    <xf numFmtId="168" fontId="19" fillId="10" borderId="1" xfId="31" applyNumberFormat="1" applyFont="1" applyFill="1" applyBorder="1" applyAlignment="1" applyProtection="1">
      <alignment vertical="center"/>
      <protection locked="0"/>
    </xf>
    <xf numFmtId="168" fontId="19" fillId="10" borderId="7" xfId="31" applyNumberFormat="1" applyFont="1" applyFill="1" applyBorder="1" applyAlignment="1" applyProtection="1">
      <alignment vertical="center"/>
      <protection locked="0"/>
    </xf>
    <xf numFmtId="168" fontId="19" fillId="10" borderId="37" xfId="31" applyNumberFormat="1" applyFont="1" applyFill="1" applyBorder="1" applyAlignment="1" applyProtection="1">
      <alignment vertical="center"/>
      <protection hidden="1"/>
    </xf>
    <xf numFmtId="168" fontId="7" fillId="10" borderId="1" xfId="31" applyNumberFormat="1" applyFont="1" applyFill="1" applyBorder="1" applyAlignment="1" applyProtection="1">
      <alignment vertical="center"/>
      <protection locked="0"/>
    </xf>
    <xf numFmtId="168" fontId="7" fillId="10" borderId="7" xfId="31" applyNumberFormat="1" applyFont="1" applyFill="1" applyBorder="1" applyAlignment="1" applyProtection="1">
      <alignment vertical="center"/>
      <protection locked="0"/>
    </xf>
    <xf numFmtId="168" fontId="19" fillId="11" borderId="1" xfId="31" applyNumberFormat="1" applyFont="1" applyFill="1" applyBorder="1" applyAlignment="1" applyProtection="1">
      <alignment vertical="center"/>
      <protection locked="0"/>
    </xf>
    <xf numFmtId="168" fontId="19" fillId="11" borderId="7" xfId="31" applyNumberFormat="1" applyFont="1" applyFill="1" applyBorder="1" applyAlignment="1" applyProtection="1">
      <alignment vertical="center"/>
      <protection locked="0"/>
    </xf>
    <xf numFmtId="168" fontId="19" fillId="11" borderId="90" xfId="31" applyNumberFormat="1" applyFont="1" applyFill="1" applyBorder="1" applyAlignment="1" applyProtection="1">
      <alignment vertical="center"/>
      <protection hidden="1"/>
    </xf>
    <xf numFmtId="168" fontId="7" fillId="11" borderId="1" xfId="31" applyNumberFormat="1" applyFont="1" applyFill="1" applyBorder="1" applyAlignment="1" applyProtection="1">
      <alignment vertical="center"/>
      <protection locked="0"/>
    </xf>
    <xf numFmtId="168" fontId="7" fillId="11" borderId="7" xfId="31" applyNumberFormat="1" applyFont="1" applyFill="1" applyBorder="1" applyAlignment="1" applyProtection="1">
      <alignment vertical="center"/>
      <protection locked="0"/>
    </xf>
    <xf numFmtId="168" fontId="7" fillId="0" borderId="1" xfId="31" applyNumberFormat="1" applyFont="1" applyFill="1" applyBorder="1" applyAlignment="1" applyProtection="1">
      <alignment vertical="center"/>
      <protection hidden="1"/>
    </xf>
    <xf numFmtId="168" fontId="7" fillId="0" borderId="7" xfId="31" applyNumberFormat="1" applyFont="1" applyFill="1" applyBorder="1" applyAlignment="1" applyProtection="1">
      <alignment vertical="center"/>
      <protection hidden="1"/>
    </xf>
    <xf numFmtId="168" fontId="7" fillId="0" borderId="37" xfId="31" applyNumberFormat="1" applyFont="1" applyFill="1" applyBorder="1" applyAlignment="1" applyProtection="1">
      <alignment vertical="center"/>
      <protection hidden="1"/>
    </xf>
    <xf numFmtId="168" fontId="7" fillId="10" borderId="1" xfId="31" applyNumberFormat="1" applyFont="1" applyFill="1" applyBorder="1" applyAlignment="1" applyProtection="1">
      <alignment vertical="center"/>
      <protection hidden="1"/>
    </xf>
    <xf numFmtId="168" fontId="7" fillId="10" borderId="7" xfId="31" applyNumberFormat="1" applyFont="1" applyFill="1" applyBorder="1" applyAlignment="1" applyProtection="1">
      <alignment vertical="center"/>
      <protection hidden="1"/>
    </xf>
    <xf numFmtId="168" fontId="7" fillId="10" borderId="37" xfId="31" applyNumberFormat="1" applyFont="1" applyFill="1" applyBorder="1" applyAlignment="1" applyProtection="1">
      <alignment vertical="center"/>
      <protection hidden="1"/>
    </xf>
    <xf numFmtId="168" fontId="7" fillId="11" borderId="1" xfId="31" applyNumberFormat="1" applyFont="1" applyFill="1" applyBorder="1" applyAlignment="1" applyProtection="1">
      <alignment vertical="center"/>
      <protection hidden="1"/>
    </xf>
    <xf numFmtId="168" fontId="7" fillId="11" borderId="37" xfId="31" applyNumberFormat="1" applyFont="1" applyFill="1" applyBorder="1" applyAlignment="1" applyProtection="1">
      <alignment vertical="center"/>
      <protection hidden="1"/>
    </xf>
    <xf numFmtId="168" fontId="6" fillId="0" borderId="88" xfId="31" applyNumberFormat="1" applyFont="1" applyFill="1" applyBorder="1" applyAlignment="1" applyProtection="1">
      <alignment vertical="center"/>
      <protection hidden="1"/>
    </xf>
    <xf numFmtId="0" fontId="25" fillId="0" borderId="0" xfId="0" applyFont="1"/>
    <xf numFmtId="0" fontId="7" fillId="0" borderId="0" xfId="29" applyFont="1" applyAlignment="1" applyProtection="1">
      <alignment horizontal="center"/>
      <protection hidden="1"/>
    </xf>
    <xf numFmtId="0" fontId="7" fillId="7" borderId="0" xfId="29" applyFont="1" applyFill="1" applyAlignment="1" applyProtection="1">
      <alignment horizontal="center"/>
      <protection locked="0"/>
    </xf>
    <xf numFmtId="14" fontId="7" fillId="0" borderId="0" xfId="29" applyNumberFormat="1" applyFont="1" applyAlignment="1" applyProtection="1">
      <alignment horizontal="center"/>
      <protection locked="0"/>
    </xf>
    <xf numFmtId="168" fontId="22" fillId="0" borderId="1" xfId="31" applyNumberFormat="1" applyFont="1" applyBorder="1" applyAlignment="1" applyProtection="1">
      <alignment vertical="center"/>
      <protection hidden="1"/>
    </xf>
    <xf numFmtId="168" fontId="22" fillId="0" borderId="8" xfId="31" applyNumberFormat="1" applyFont="1" applyBorder="1" applyAlignment="1" applyProtection="1">
      <alignment vertical="center"/>
      <protection hidden="1"/>
    </xf>
    <xf numFmtId="168" fontId="7" fillId="0" borderId="94" xfId="31" applyNumberFormat="1" applyFont="1" applyFill="1" applyBorder="1" applyAlignment="1" applyProtection="1">
      <alignment vertical="center"/>
      <protection hidden="1"/>
    </xf>
    <xf numFmtId="0" fontId="24" fillId="0" borderId="0" xfId="0" applyFont="1" applyAlignment="1" applyProtection="1">
      <alignment horizontal="left" vertical="top" wrapText="1"/>
      <protection hidden="1"/>
    </xf>
    <xf numFmtId="0" fontId="6" fillId="0" borderId="11" xfId="29" applyFont="1" applyBorder="1" applyAlignment="1" applyProtection="1">
      <alignment horizontal="right" vertical="center"/>
      <protection hidden="1"/>
    </xf>
    <xf numFmtId="0" fontId="6" fillId="0" borderId="79" xfId="29" applyFont="1" applyBorder="1" applyAlignment="1" applyProtection="1">
      <alignment horizontal="right" vertical="center"/>
      <protection hidden="1"/>
    </xf>
    <xf numFmtId="0" fontId="6" fillId="0" borderId="80" xfId="29" applyFont="1" applyBorder="1" applyAlignment="1" applyProtection="1">
      <alignment horizontal="right" vertical="center"/>
      <protection hidden="1"/>
    </xf>
    <xf numFmtId="0" fontId="21" fillId="0" borderId="82" xfId="29" applyFont="1" applyBorder="1" applyAlignment="1" applyProtection="1">
      <alignment vertical="center"/>
      <protection hidden="1"/>
    </xf>
    <xf numFmtId="166" fontId="21" fillId="0" borderId="83" xfId="32" applyNumberFormat="1" applyFont="1" applyFill="1" applyBorder="1" applyAlignment="1" applyProtection="1">
      <alignment vertical="center"/>
      <protection hidden="1"/>
    </xf>
    <xf numFmtId="0" fontId="21" fillId="0" borderId="0" xfId="29" applyFont="1" applyAlignment="1" applyProtection="1">
      <alignment horizontal="left"/>
      <protection hidden="1"/>
    </xf>
    <xf numFmtId="0" fontId="6" fillId="0" borderId="11" xfId="29" applyFont="1" applyBorder="1" applyAlignment="1" applyProtection="1">
      <alignment horizontal="right"/>
      <protection hidden="1"/>
    </xf>
    <xf numFmtId="0" fontId="6" fillId="0" borderId="79" xfId="29" applyFont="1" applyBorder="1" applyAlignment="1" applyProtection="1">
      <alignment horizontal="right"/>
      <protection hidden="1"/>
    </xf>
    <xf numFmtId="0" fontId="6" fillId="0" borderId="80" xfId="29" applyFont="1" applyBorder="1" applyAlignment="1" applyProtection="1">
      <alignment horizontal="right"/>
      <protection hidden="1"/>
    </xf>
    <xf numFmtId="0" fontId="19" fillId="9" borderId="8" xfId="30" applyFont="1" applyFill="1" applyBorder="1" applyAlignment="1" applyProtection="1">
      <alignment vertical="center"/>
      <protection hidden="1"/>
    </xf>
    <xf numFmtId="0" fontId="19" fillId="9" borderId="75" xfId="30" applyFont="1" applyFill="1" applyBorder="1" applyAlignment="1" applyProtection="1">
      <alignment vertical="center"/>
      <protection hidden="1"/>
    </xf>
    <xf numFmtId="0" fontId="19" fillId="9" borderId="81" xfId="30" applyFont="1" applyFill="1" applyBorder="1" applyAlignment="1" applyProtection="1">
      <alignment vertical="center"/>
      <protection hidden="1"/>
    </xf>
    <xf numFmtId="168" fontId="7" fillId="9" borderId="1" xfId="31" applyNumberFormat="1" applyFont="1" applyFill="1" applyBorder="1" applyAlignment="1" applyProtection="1">
      <alignment vertical="center"/>
      <protection hidden="1"/>
    </xf>
    <xf numFmtId="168" fontId="7" fillId="9" borderId="7" xfId="31" applyNumberFormat="1" applyFont="1" applyFill="1" applyBorder="1" applyAlignment="1" applyProtection="1">
      <alignment vertical="center"/>
      <protection hidden="1"/>
    </xf>
    <xf numFmtId="168" fontId="7" fillId="9" borderId="37" xfId="31" applyNumberFormat="1" applyFont="1" applyFill="1" applyBorder="1" applyAlignment="1" applyProtection="1">
      <alignment vertical="center"/>
      <protection hidden="1"/>
    </xf>
    <xf numFmtId="168" fontId="7" fillId="11" borderId="93" xfId="31" applyNumberFormat="1" applyFont="1" applyFill="1" applyBorder="1" applyAlignment="1" applyProtection="1">
      <alignment vertical="center"/>
      <protection hidden="1"/>
    </xf>
    <xf numFmtId="168" fontId="22" fillId="0" borderId="11" xfId="31" applyNumberFormat="1" applyFont="1" applyBorder="1" applyAlignment="1" applyProtection="1">
      <alignment vertical="center"/>
      <protection hidden="1"/>
    </xf>
    <xf numFmtId="168" fontId="22" fillId="0" borderId="91" xfId="31" applyNumberFormat="1" applyFont="1" applyFill="1" applyBorder="1" applyAlignment="1" applyProtection="1">
      <alignment vertical="center"/>
      <protection hidden="1"/>
    </xf>
    <xf numFmtId="168" fontId="22" fillId="0" borderId="75" xfId="31" applyNumberFormat="1" applyFont="1" applyBorder="1" applyAlignment="1" applyProtection="1">
      <alignment vertical="center"/>
      <protection hidden="1"/>
    </xf>
    <xf numFmtId="168" fontId="7" fillId="0" borderId="97" xfId="31" applyNumberFormat="1" applyFont="1" applyFill="1" applyBorder="1" applyAlignment="1" applyProtection="1">
      <alignment vertical="center"/>
      <protection hidden="1"/>
    </xf>
    <xf numFmtId="0" fontId="7" fillId="0" borderId="16" xfId="29" applyFont="1" applyBorder="1" applyAlignment="1" applyProtection="1">
      <alignment horizontal="left" vertical="center"/>
      <protection hidden="1"/>
    </xf>
    <xf numFmtId="0" fontId="7" fillId="0" borderId="6" xfId="29" applyFont="1" applyBorder="1" applyAlignment="1" applyProtection="1">
      <alignment horizontal="left" vertical="center"/>
      <protection hidden="1"/>
    </xf>
    <xf numFmtId="165" fontId="7" fillId="0" borderId="16" xfId="0" applyNumberFormat="1" applyFont="1" applyBorder="1" applyAlignment="1">
      <alignment horizontal="left" wrapText="1"/>
    </xf>
    <xf numFmtId="165" fontId="7" fillId="0" borderId="16" xfId="0" applyNumberFormat="1" applyFont="1" applyBorder="1" applyAlignment="1">
      <alignment horizontal="right" wrapText="1"/>
    </xf>
    <xf numFmtId="165" fontId="27" fillId="12" borderId="98" xfId="0" applyNumberFormat="1" applyFont="1" applyFill="1" applyBorder="1"/>
    <xf numFmtId="165" fontId="27" fillId="12" borderId="99" xfId="0" applyNumberFormat="1" applyFont="1" applyFill="1" applyBorder="1"/>
    <xf numFmtId="165" fontId="27" fillId="12" borderId="100" xfId="0" applyNumberFormat="1" applyFont="1" applyFill="1" applyBorder="1"/>
    <xf numFmtId="165" fontId="7" fillId="2" borderId="9" xfId="0" applyNumberFormat="1" applyFont="1" applyFill="1" applyBorder="1"/>
    <xf numFmtId="165" fontId="7" fillId="2" borderId="10" xfId="0" applyNumberFormat="1" applyFont="1" applyFill="1" applyBorder="1"/>
    <xf numFmtId="165" fontId="7" fillId="2" borderId="78" xfId="0" applyNumberFormat="1" applyFont="1" applyFill="1" applyBorder="1"/>
    <xf numFmtId="165" fontId="7" fillId="2" borderId="103" xfId="0" applyNumberFormat="1" applyFont="1" applyFill="1" applyBorder="1"/>
    <xf numFmtId="0" fontId="28" fillId="0" borderId="0" xfId="0" applyFont="1"/>
    <xf numFmtId="0" fontId="29" fillId="0" borderId="0" xfId="0" applyFont="1"/>
    <xf numFmtId="0" fontId="1" fillId="13" borderId="105" xfId="127" applyNumberFormat="1" applyBorder="1" applyAlignment="1">
      <alignment horizontal="right"/>
    </xf>
    <xf numFmtId="0" fontId="1" fillId="13" borderId="11" xfId="127" applyNumberFormat="1" applyBorder="1" applyAlignment="1">
      <alignment horizontal="right"/>
    </xf>
    <xf numFmtId="0" fontId="1" fillId="13" borderId="79" xfId="127" applyNumberFormat="1" applyBorder="1" applyAlignment="1">
      <alignment horizontal="right"/>
    </xf>
    <xf numFmtId="0" fontId="1" fillId="13" borderId="106" xfId="127" applyNumberFormat="1" applyBorder="1" applyAlignment="1">
      <alignment horizontal="right"/>
    </xf>
    <xf numFmtId="165" fontId="1" fillId="13" borderId="77" xfId="127" applyNumberFormat="1" applyBorder="1" applyAlignment="1"/>
    <xf numFmtId="165" fontId="1" fillId="13" borderId="17" xfId="127" applyNumberFormat="1" applyBorder="1" applyAlignment="1"/>
    <xf numFmtId="165" fontId="1" fillId="13" borderId="54" xfId="127" applyNumberFormat="1" applyBorder="1" applyAlignment="1"/>
    <xf numFmtId="165" fontId="1" fillId="13" borderId="107" xfId="127" applyNumberFormat="1" applyBorder="1" applyAlignment="1"/>
    <xf numFmtId="165" fontId="1" fillId="13" borderId="104" xfId="127" applyNumberFormat="1" applyBorder="1" applyAlignment="1"/>
    <xf numFmtId="165" fontId="1" fillId="13" borderId="0" xfId="127" applyNumberFormat="1" applyBorder="1" applyAlignment="1"/>
    <xf numFmtId="165" fontId="1" fillId="13" borderId="49" xfId="127" applyNumberFormat="1" applyBorder="1" applyAlignment="1"/>
    <xf numFmtId="165" fontId="1" fillId="13" borderId="108" xfId="127" applyNumberFormat="1" applyBorder="1" applyAlignment="1"/>
    <xf numFmtId="165" fontId="1" fillId="13" borderId="0" xfId="127" applyNumberFormat="1" applyAlignment="1"/>
    <xf numFmtId="165" fontId="1" fillId="13" borderId="109" xfId="127" applyNumberFormat="1" applyBorder="1" applyAlignment="1"/>
    <xf numFmtId="165" fontId="1" fillId="13" borderId="110" xfId="127" applyNumberFormat="1" applyBorder="1" applyAlignment="1"/>
    <xf numFmtId="165" fontId="1" fillId="13" borderId="75" xfId="127" applyNumberFormat="1" applyBorder="1" applyAlignment="1"/>
    <xf numFmtId="165" fontId="1" fillId="13" borderId="76" xfId="127" applyNumberFormat="1" applyBorder="1" applyAlignment="1"/>
    <xf numFmtId="165" fontId="1" fillId="13" borderId="64" xfId="127" applyNumberFormat="1" applyBorder="1" applyAlignment="1"/>
    <xf numFmtId="165" fontId="1" fillId="13" borderId="73" xfId="127" applyNumberFormat="1" applyBorder="1" applyAlignment="1"/>
    <xf numFmtId="165" fontId="1" fillId="13" borderId="111" xfId="127" applyNumberFormat="1" applyBorder="1" applyAlignment="1"/>
    <xf numFmtId="165" fontId="6" fillId="0" borderId="112" xfId="0" applyNumberFormat="1" applyFont="1" applyBorder="1"/>
    <xf numFmtId="165" fontId="7" fillId="0" borderId="112" xfId="0" applyNumberFormat="1" applyFont="1" applyBorder="1"/>
    <xf numFmtId="0" fontId="6" fillId="2" borderId="63"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61" xfId="0" applyFont="1" applyFill="1" applyBorder="1" applyAlignment="1">
      <alignment vertical="center"/>
    </xf>
    <xf numFmtId="0" fontId="7" fillId="0" borderId="60" xfId="0" applyFont="1" applyBorder="1" applyAlignment="1">
      <alignment horizontal="left" vertical="center" indent="1"/>
    </xf>
    <xf numFmtId="0" fontId="7" fillId="0" borderId="54" xfId="0" applyFont="1" applyBorder="1" applyAlignment="1">
      <alignment horizontal="left" vertical="center" indent="1"/>
    </xf>
    <xf numFmtId="0" fontId="6" fillId="2" borderId="73" xfId="0" applyFont="1" applyFill="1" applyBorder="1" applyAlignment="1">
      <alignment horizontal="center" vertical="center"/>
    </xf>
    <xf numFmtId="0" fontId="7" fillId="0" borderId="70" xfId="0" applyFont="1" applyBorder="1" applyAlignment="1">
      <alignment vertical="center"/>
    </xf>
    <xf numFmtId="0" fontId="7" fillId="0" borderId="72" xfId="0" applyFont="1" applyBorder="1" applyAlignment="1">
      <alignment vertical="center"/>
    </xf>
    <xf numFmtId="44" fontId="7" fillId="0" borderId="54" xfId="0" applyNumberFormat="1" applyFont="1" applyBorder="1" applyAlignment="1">
      <alignment vertical="center"/>
    </xf>
    <xf numFmtId="0" fontId="7" fillId="0" borderId="54" xfId="0" applyFont="1" applyBorder="1" applyAlignment="1">
      <alignment vertical="center"/>
    </xf>
    <xf numFmtId="0" fontId="6" fillId="2" borderId="32"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60" xfId="0" applyFont="1" applyFill="1" applyBorder="1" applyAlignment="1">
      <alignment horizontal="center" vertical="center"/>
    </xf>
    <xf numFmtId="0" fontId="7" fillId="2" borderId="54" xfId="0" applyFont="1" applyFill="1" applyBorder="1" applyAlignment="1">
      <alignment horizontal="center" vertical="center"/>
    </xf>
    <xf numFmtId="0" fontId="7" fillId="0" borderId="55" xfId="0" applyFont="1" applyBorder="1" applyAlignment="1">
      <alignment vertical="center"/>
    </xf>
    <xf numFmtId="0" fontId="6" fillId="2" borderId="49" xfId="0" applyFont="1" applyFill="1" applyBorder="1" applyAlignment="1">
      <alignment horizontal="center" vertical="center" shrinkToFit="1"/>
    </xf>
    <xf numFmtId="0" fontId="7" fillId="0" borderId="47" xfId="0" applyFont="1" applyBorder="1" applyAlignment="1">
      <alignment vertical="center" shrinkToFit="1"/>
    </xf>
    <xf numFmtId="0" fontId="7" fillId="0" borderId="59" xfId="0" applyFont="1" applyBorder="1" applyAlignment="1">
      <alignment vertical="center" shrinkToFit="1"/>
    </xf>
    <xf numFmtId="10" fontId="7" fillId="0" borderId="60" xfId="0" applyNumberFormat="1" applyFont="1" applyBorder="1" applyAlignment="1">
      <alignment horizontal="center" vertical="center"/>
    </xf>
    <xf numFmtId="10" fontId="7" fillId="0" borderId="54" xfId="0" applyNumberFormat="1" applyFont="1" applyBorder="1" applyAlignment="1">
      <alignment horizontal="center" vertical="center"/>
    </xf>
    <xf numFmtId="0" fontId="6" fillId="2" borderId="54" xfId="0" applyFont="1" applyFill="1" applyBorder="1" applyAlignment="1">
      <alignment horizontal="center" vertical="center" wrapText="1"/>
    </xf>
    <xf numFmtId="0" fontId="6" fillId="2" borderId="48" xfId="0" applyFont="1" applyFill="1" applyBorder="1" applyAlignment="1">
      <alignment horizontal="center" vertical="center" wrapText="1"/>
    </xf>
    <xf numFmtId="44" fontId="7" fillId="0" borderId="57" xfId="0" applyNumberFormat="1"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68" xfId="0" applyFont="1" applyBorder="1" applyAlignment="1">
      <alignment horizontal="left" vertical="center" indent="1"/>
    </xf>
    <xf numFmtId="0" fontId="7" fillId="0" borderId="57" xfId="0" applyFont="1" applyBorder="1" applyAlignment="1">
      <alignment horizontal="left" vertical="center" indent="1"/>
    </xf>
    <xf numFmtId="10" fontId="7" fillId="0" borderId="57" xfId="0" applyNumberFormat="1"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7" fillId="0" borderId="14" xfId="0"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6" fillId="2" borderId="55" xfId="0" applyFont="1" applyFill="1" applyBorder="1" applyAlignment="1">
      <alignment horizontal="center" vertical="center" wrapText="1"/>
    </xf>
    <xf numFmtId="0" fontId="10" fillId="0" borderId="0" xfId="0" applyFont="1" applyAlignment="1" applyProtection="1">
      <alignment horizontal="left" vertical="center" wrapText="1" indent="1"/>
      <protection hidden="1"/>
    </xf>
    <xf numFmtId="0" fontId="10" fillId="0" borderId="0" xfId="0" applyFont="1" applyAlignment="1" applyProtection="1">
      <alignment vertical="center" wrapText="1"/>
      <protection hidden="1"/>
    </xf>
    <xf numFmtId="0" fontId="10" fillId="0" borderId="0" xfId="0" applyFont="1" applyAlignment="1">
      <alignment horizontal="center" vertical="center"/>
    </xf>
    <xf numFmtId="0" fontId="7" fillId="0" borderId="0" xfId="0" applyFont="1" applyAlignment="1">
      <alignment horizontal="center" vertical="center"/>
    </xf>
    <xf numFmtId="0" fontId="6" fillId="2" borderId="33" xfId="0" applyFont="1" applyFill="1" applyBorder="1" applyAlignment="1">
      <alignment horizontal="center" vertical="center"/>
    </xf>
    <xf numFmtId="0" fontId="6" fillId="2" borderId="60" xfId="0" applyFont="1" applyFill="1" applyBorder="1" applyAlignment="1">
      <alignment horizontal="center" vertical="center" wrapText="1"/>
    </xf>
    <xf numFmtId="0" fontId="7" fillId="5" borderId="60" xfId="0" applyFont="1" applyFill="1" applyBorder="1" applyAlignment="1" applyProtection="1">
      <alignment vertical="center"/>
      <protection locked="0"/>
    </xf>
    <xf numFmtId="0" fontId="7" fillId="5" borderId="113" xfId="0" applyFont="1" applyFill="1" applyBorder="1" applyAlignment="1" applyProtection="1">
      <alignment vertical="center"/>
      <protection locked="0"/>
    </xf>
    <xf numFmtId="0" fontId="7" fillId="5" borderId="114" xfId="0" applyFont="1" applyFill="1" applyBorder="1" applyAlignment="1" applyProtection="1">
      <alignment vertical="center"/>
      <protection locked="0"/>
    </xf>
    <xf numFmtId="0" fontId="7" fillId="5" borderId="54" xfId="0" applyFont="1" applyFill="1" applyBorder="1" applyAlignment="1" applyProtection="1">
      <alignment vertical="center"/>
      <protection locked="0"/>
    </xf>
    <xf numFmtId="164" fontId="7" fillId="5" borderId="49" xfId="0" applyNumberFormat="1" applyFont="1" applyFill="1" applyBorder="1" applyAlignment="1" applyProtection="1">
      <alignment vertical="center"/>
      <protection locked="0"/>
    </xf>
    <xf numFmtId="164" fontId="7" fillId="5" borderId="47" xfId="0" applyNumberFormat="1" applyFont="1" applyFill="1" applyBorder="1" applyAlignment="1" applyProtection="1">
      <alignment vertical="center"/>
      <protection locked="0"/>
    </xf>
    <xf numFmtId="164" fontId="7" fillId="5" borderId="48" xfId="0" applyNumberFormat="1" applyFont="1" applyFill="1" applyBorder="1" applyAlignment="1" applyProtection="1">
      <alignment vertical="center"/>
      <protection locked="0"/>
    </xf>
    <xf numFmtId="14" fontId="7" fillId="5" borderId="54" xfId="0" applyNumberFormat="1" applyFont="1" applyFill="1" applyBorder="1" applyAlignment="1" applyProtection="1">
      <alignment horizontal="center" vertical="center"/>
      <protection locked="0"/>
    </xf>
    <xf numFmtId="0" fontId="7" fillId="5" borderId="55" xfId="0" applyFont="1" applyFill="1" applyBorder="1" applyAlignment="1" applyProtection="1">
      <alignment vertical="center"/>
      <protection locked="0"/>
    </xf>
    <xf numFmtId="0" fontId="6" fillId="2" borderId="69" xfId="0" applyFont="1" applyFill="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6" fillId="2" borderId="70" xfId="0" applyFont="1" applyFill="1" applyBorder="1" applyAlignment="1">
      <alignment horizontal="center" vertical="center"/>
    </xf>
    <xf numFmtId="0" fontId="7" fillId="0" borderId="72" xfId="0" applyFont="1" applyBorder="1" applyAlignment="1">
      <alignment horizontal="center" vertical="center"/>
    </xf>
    <xf numFmtId="0" fontId="7" fillId="5" borderId="49" xfId="0" applyFont="1" applyFill="1" applyBorder="1" applyAlignment="1" applyProtection="1">
      <alignment vertical="center"/>
      <protection locked="0"/>
    </xf>
    <xf numFmtId="0" fontId="7" fillId="5" borderId="47" xfId="0" applyFont="1" applyFill="1" applyBorder="1" applyAlignment="1" applyProtection="1">
      <alignment vertical="center"/>
      <protection locked="0"/>
    </xf>
    <xf numFmtId="0" fontId="7" fillId="5" borderId="48" xfId="0" applyFont="1" applyFill="1" applyBorder="1" applyAlignment="1" applyProtection="1">
      <alignment vertical="center"/>
      <protection locked="0"/>
    </xf>
    <xf numFmtId="10" fontId="7" fillId="5" borderId="54" xfId="0" applyNumberFormat="1" applyFont="1" applyFill="1" applyBorder="1" applyAlignment="1" applyProtection="1">
      <alignment vertical="center"/>
      <protection locked="0"/>
    </xf>
    <xf numFmtId="0" fontId="6" fillId="2" borderId="49" xfId="0" applyFont="1" applyFill="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164" fontId="7" fillId="5" borderId="54" xfId="0" applyNumberFormat="1" applyFont="1" applyFill="1" applyBorder="1" applyAlignment="1" applyProtection="1">
      <alignment vertical="center"/>
      <protection locked="0"/>
    </xf>
    <xf numFmtId="0" fontId="6" fillId="2" borderId="47" xfId="0" applyFont="1" applyFill="1" applyBorder="1" applyAlignment="1">
      <alignment horizontal="center" vertical="center" wrapText="1"/>
    </xf>
    <xf numFmtId="0" fontId="7" fillId="5" borderId="52" xfId="0" applyFont="1" applyFill="1" applyBorder="1" applyAlignment="1" applyProtection="1">
      <alignment vertical="center"/>
      <protection locked="0"/>
    </xf>
    <xf numFmtId="0" fontId="7" fillId="5" borderId="57" xfId="0" applyFont="1" applyFill="1" applyBorder="1" applyAlignment="1" applyProtection="1">
      <alignment vertical="center"/>
      <protection locked="0"/>
    </xf>
    <xf numFmtId="0" fontId="7" fillId="5" borderId="58" xfId="0" applyFont="1" applyFill="1" applyBorder="1" applyAlignment="1" applyProtection="1">
      <alignment vertical="center"/>
      <protection locked="0"/>
    </xf>
    <xf numFmtId="10" fontId="7" fillId="5" borderId="57" xfId="0" applyNumberFormat="1" applyFont="1" applyFill="1" applyBorder="1" applyAlignment="1" applyProtection="1">
      <alignment vertical="center"/>
      <protection locked="0"/>
    </xf>
    <xf numFmtId="0" fontId="6" fillId="2" borderId="61" xfId="0" applyFont="1" applyFill="1" applyBorder="1" applyAlignment="1">
      <alignment horizontal="center" vertical="center"/>
    </xf>
    <xf numFmtId="0" fontId="7" fillId="5" borderId="50" xfId="0" applyFont="1" applyFill="1" applyBorder="1" applyAlignment="1" applyProtection="1">
      <alignment vertical="center"/>
      <protection locked="0"/>
    </xf>
    <xf numFmtId="0" fontId="7" fillId="5" borderId="51" xfId="0" applyFont="1" applyFill="1" applyBorder="1" applyAlignment="1" applyProtection="1">
      <alignment vertical="center"/>
      <protection locked="0"/>
    </xf>
    <xf numFmtId="0" fontId="7" fillId="5" borderId="68" xfId="0" applyFont="1" applyFill="1" applyBorder="1" applyAlignment="1" applyProtection="1">
      <alignment vertical="center"/>
      <protection locked="0"/>
    </xf>
    <xf numFmtId="0" fontId="7" fillId="2" borderId="60" xfId="0" applyFont="1" applyFill="1" applyBorder="1" applyAlignment="1">
      <alignment horizontal="center" vertical="center"/>
    </xf>
    <xf numFmtId="0" fontId="6" fillId="2" borderId="54" xfId="0" applyFont="1" applyFill="1" applyBorder="1" applyAlignment="1">
      <alignment horizontal="center" vertical="center"/>
    </xf>
    <xf numFmtId="165" fontId="6" fillId="2" borderId="49" xfId="0" applyNumberFormat="1" applyFont="1" applyFill="1" applyBorder="1" applyAlignment="1">
      <alignment horizontal="center" vertical="center"/>
    </xf>
    <xf numFmtId="165" fontId="6" fillId="2" borderId="47" xfId="0" applyNumberFormat="1" applyFont="1" applyFill="1" applyBorder="1" applyAlignment="1">
      <alignment horizontal="center" vertical="center"/>
    </xf>
    <xf numFmtId="165" fontId="6" fillId="2" borderId="48" xfId="0" applyNumberFormat="1" applyFont="1" applyFill="1" applyBorder="1" applyAlignment="1">
      <alignment horizontal="center" vertical="center"/>
    </xf>
    <xf numFmtId="164" fontId="7" fillId="5" borderId="50" xfId="0" applyNumberFormat="1" applyFont="1" applyFill="1" applyBorder="1" applyAlignment="1" applyProtection="1">
      <alignment vertical="center"/>
      <protection locked="0"/>
    </xf>
    <xf numFmtId="164" fontId="7" fillId="5" borderId="51" xfId="0" applyNumberFormat="1" applyFont="1" applyFill="1" applyBorder="1" applyAlignment="1" applyProtection="1">
      <alignment vertical="center"/>
      <protection locked="0"/>
    </xf>
    <xf numFmtId="164" fontId="7" fillId="5" borderId="52" xfId="0" applyNumberFormat="1" applyFont="1" applyFill="1" applyBorder="1" applyAlignment="1" applyProtection="1">
      <alignment vertical="center"/>
      <protection locked="0"/>
    </xf>
    <xf numFmtId="14" fontId="7" fillId="5" borderId="57" xfId="0" applyNumberFormat="1" applyFont="1" applyFill="1" applyBorder="1" applyAlignment="1" applyProtection="1">
      <alignment horizontal="center" vertical="center"/>
      <protection locked="0"/>
    </xf>
    <xf numFmtId="0" fontId="7" fillId="0" borderId="60" xfId="0" applyFont="1" applyBorder="1" applyAlignment="1" applyProtection="1">
      <alignment vertical="center"/>
      <protection hidden="1"/>
    </xf>
    <xf numFmtId="0" fontId="7" fillId="0" borderId="54" xfId="0" applyFont="1" applyBorder="1" applyAlignment="1" applyProtection="1">
      <alignment vertical="center"/>
      <protection hidden="1"/>
    </xf>
    <xf numFmtId="0" fontId="7" fillId="5" borderId="54" xfId="0" applyFont="1" applyFill="1" applyBorder="1" applyAlignment="1" applyProtection="1">
      <alignment horizontal="center" vertical="center"/>
      <protection locked="0"/>
    </xf>
    <xf numFmtId="165" fontId="7" fillId="0" borderId="49" xfId="0" applyNumberFormat="1" applyFont="1" applyBorder="1" applyAlignment="1" applyProtection="1">
      <alignment vertical="center"/>
      <protection hidden="1"/>
    </xf>
    <xf numFmtId="165" fontId="7" fillId="0" borderId="47" xfId="0" applyNumberFormat="1" applyFont="1" applyBorder="1" applyAlignment="1" applyProtection="1">
      <alignment vertical="center"/>
      <protection hidden="1"/>
    </xf>
    <xf numFmtId="165" fontId="7" fillId="0" borderId="48" xfId="0" applyNumberFormat="1" applyFont="1" applyBorder="1" applyAlignment="1" applyProtection="1">
      <alignment vertical="center"/>
      <protection hidden="1"/>
    </xf>
    <xf numFmtId="165" fontId="6" fillId="0" borderId="48" xfId="0" applyNumberFormat="1" applyFont="1" applyBorder="1" applyAlignment="1">
      <alignment vertical="center"/>
    </xf>
    <xf numFmtId="165" fontId="6" fillId="0" borderId="54" xfId="0" applyNumberFormat="1" applyFont="1" applyBorder="1" applyAlignment="1">
      <alignment vertical="center"/>
    </xf>
    <xf numFmtId="165" fontId="6" fillId="0" borderId="55" xfId="0" applyNumberFormat="1" applyFont="1" applyBorder="1" applyAlignment="1">
      <alignment vertical="center"/>
    </xf>
    <xf numFmtId="0" fontId="6" fillId="2" borderId="62" xfId="0" applyFont="1" applyFill="1" applyBorder="1" applyAlignment="1">
      <alignment horizontal="center" vertical="center"/>
    </xf>
    <xf numFmtId="0" fontId="6" fillId="2" borderId="55" xfId="0" applyFont="1" applyFill="1" applyBorder="1" applyAlignment="1">
      <alignment horizontal="center" vertical="center"/>
    </xf>
    <xf numFmtId="165" fontId="7" fillId="0" borderId="54" xfId="0" applyNumberFormat="1" applyFont="1" applyBorder="1" applyAlignment="1" applyProtection="1">
      <alignment vertical="center"/>
      <protection hidden="1"/>
    </xf>
    <xf numFmtId="0" fontId="6" fillId="2" borderId="19"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5" xfId="0" applyFont="1" applyFill="1" applyBorder="1" applyAlignment="1">
      <alignment horizontal="center" vertical="center"/>
    </xf>
    <xf numFmtId="165" fontId="7" fillId="0" borderId="55" xfId="0" applyNumberFormat="1" applyFont="1" applyBorder="1" applyAlignment="1" applyProtection="1">
      <alignment vertical="center"/>
      <protection hidden="1"/>
    </xf>
    <xf numFmtId="165" fontId="7" fillId="0" borderId="59" xfId="0" applyNumberFormat="1" applyFont="1" applyBorder="1" applyAlignment="1" applyProtection="1">
      <alignment vertical="center"/>
      <protection hidden="1"/>
    </xf>
    <xf numFmtId="0" fontId="7" fillId="0" borderId="46" xfId="0" applyFont="1" applyBorder="1" applyAlignment="1" applyProtection="1">
      <alignment vertical="center"/>
      <protection hidden="1"/>
    </xf>
    <xf numFmtId="0" fontId="7" fillId="0" borderId="47" xfId="0" applyFont="1" applyBorder="1" applyAlignment="1" applyProtection="1">
      <alignment vertical="center"/>
      <protection hidden="1"/>
    </xf>
    <xf numFmtId="0" fontId="7" fillId="0" borderId="48" xfId="0" applyFont="1" applyBorder="1" applyAlignment="1" applyProtection="1">
      <alignment vertical="center"/>
      <protection hidden="1"/>
    </xf>
    <xf numFmtId="165" fontId="7" fillId="0" borderId="50" xfId="0" applyNumberFormat="1" applyFont="1" applyBorder="1" applyAlignment="1" applyProtection="1">
      <alignment vertical="center"/>
      <protection hidden="1"/>
    </xf>
    <xf numFmtId="165" fontId="7" fillId="0" borderId="51" xfId="0" applyNumberFormat="1" applyFont="1" applyBorder="1" applyAlignment="1" applyProtection="1">
      <alignment vertical="center"/>
      <protection hidden="1"/>
    </xf>
    <xf numFmtId="165" fontId="7" fillId="0" borderId="52" xfId="0" applyNumberFormat="1" applyFont="1" applyBorder="1" applyAlignment="1" applyProtection="1">
      <alignment vertical="center"/>
      <protection hidden="1"/>
    </xf>
    <xf numFmtId="165" fontId="6" fillId="0" borderId="24" xfId="0" applyNumberFormat="1" applyFont="1" applyBorder="1" applyAlignment="1">
      <alignment vertical="center"/>
    </xf>
    <xf numFmtId="165" fontId="6" fillId="0" borderId="33" xfId="0" applyNumberFormat="1" applyFont="1" applyBorder="1" applyAlignment="1">
      <alignment vertical="center"/>
    </xf>
    <xf numFmtId="165" fontId="6" fillId="0" borderId="29" xfId="0" applyNumberFormat="1" applyFont="1" applyBorder="1" applyAlignment="1">
      <alignment vertical="center"/>
    </xf>
    <xf numFmtId="165" fontId="6" fillId="0" borderId="30" xfId="0" applyNumberFormat="1" applyFont="1" applyBorder="1" applyAlignment="1">
      <alignment vertical="center"/>
    </xf>
    <xf numFmtId="165" fontId="6" fillId="0" borderId="36" xfId="0" applyNumberFormat="1" applyFont="1" applyBorder="1" applyAlignment="1">
      <alignment vertical="center"/>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22" xfId="0" applyFont="1" applyFill="1" applyBorder="1" applyAlignment="1">
      <alignment horizontal="center" vertical="center"/>
    </xf>
    <xf numFmtId="0" fontId="7" fillId="5" borderId="57" xfId="0" applyFont="1" applyFill="1" applyBorder="1" applyAlignment="1" applyProtection="1">
      <alignment horizontal="center" vertical="center"/>
      <protection locked="0"/>
    </xf>
    <xf numFmtId="165" fontId="6" fillId="0" borderId="52" xfId="0" applyNumberFormat="1" applyFont="1" applyBorder="1" applyAlignment="1">
      <alignment vertical="center"/>
    </xf>
    <xf numFmtId="165" fontId="6" fillId="0" borderId="57" xfId="0" applyNumberFormat="1" applyFont="1" applyBorder="1" applyAlignment="1">
      <alignment vertical="center"/>
    </xf>
    <xf numFmtId="165" fontId="6" fillId="0" borderId="58" xfId="0" applyNumberFormat="1" applyFont="1" applyBorder="1" applyAlignment="1">
      <alignment vertical="center"/>
    </xf>
    <xf numFmtId="0" fontId="7" fillId="0" borderId="53" xfId="0" applyFont="1" applyBorder="1" applyAlignment="1" applyProtection="1">
      <alignment vertical="center"/>
      <protection hidden="1"/>
    </xf>
    <xf numFmtId="0" fontId="7" fillId="0" borderId="51" xfId="0" applyFont="1" applyBorder="1" applyAlignment="1" applyProtection="1">
      <alignment vertical="center"/>
      <protection hidden="1"/>
    </xf>
    <xf numFmtId="0" fontId="7" fillId="0" borderId="52" xfId="0" applyFont="1" applyBorder="1" applyAlignment="1" applyProtection="1">
      <alignment vertical="center"/>
      <protection hidden="1"/>
    </xf>
    <xf numFmtId="165" fontId="7" fillId="0" borderId="56" xfId="0" applyNumberFormat="1" applyFont="1" applyBorder="1" applyAlignment="1" applyProtection="1">
      <alignment vertical="center"/>
      <protection hidden="1"/>
    </xf>
    <xf numFmtId="0" fontId="6" fillId="0" borderId="28" xfId="0" applyFont="1" applyBorder="1" applyAlignment="1">
      <alignment horizontal="right" vertical="center"/>
    </xf>
    <xf numFmtId="0" fontId="6" fillId="0" borderId="30" xfId="0" applyFont="1" applyBorder="1" applyAlignment="1">
      <alignment horizontal="right"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165" fontId="7" fillId="0" borderId="48" xfId="0" applyNumberFormat="1" applyFont="1" applyBorder="1" applyAlignment="1">
      <alignment vertical="center"/>
    </xf>
    <xf numFmtId="165" fontId="7" fillId="0" borderId="54" xfId="0" applyNumberFormat="1" applyFont="1" applyBorder="1" applyAlignment="1">
      <alignment vertical="center"/>
    </xf>
    <xf numFmtId="165" fontId="7" fillId="0" borderId="55" xfId="0" applyNumberFormat="1" applyFont="1" applyBorder="1" applyAlignment="1">
      <alignment vertical="center"/>
    </xf>
    <xf numFmtId="165" fontId="7" fillId="0" borderId="52" xfId="0" applyNumberFormat="1" applyFont="1" applyBorder="1" applyAlignment="1">
      <alignment vertical="center"/>
    </xf>
    <xf numFmtId="165" fontId="7" fillId="0" borderId="57" xfId="0" applyNumberFormat="1" applyFont="1" applyBorder="1" applyAlignment="1">
      <alignment vertical="center"/>
    </xf>
    <xf numFmtId="165" fontId="7" fillId="0" borderId="58" xfId="0" applyNumberFormat="1" applyFont="1" applyBorder="1" applyAlignment="1">
      <alignment vertical="center"/>
    </xf>
    <xf numFmtId="0" fontId="6" fillId="0" borderId="0" xfId="0" applyFont="1" applyAlignment="1">
      <alignment vertical="center"/>
    </xf>
    <xf numFmtId="0" fontId="7" fillId="0" borderId="38"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42" xfId="0" applyFont="1" applyBorder="1" applyAlignment="1" applyProtection="1">
      <alignment horizontal="left" vertical="top" wrapText="1"/>
      <protection locked="0"/>
    </xf>
    <xf numFmtId="0" fontId="7" fillId="0" borderId="43" xfId="0" applyFont="1" applyBorder="1" applyAlignment="1" applyProtection="1">
      <alignment horizontal="left" vertical="top" wrapText="1"/>
      <protection locked="0"/>
    </xf>
    <xf numFmtId="0" fontId="7" fillId="0" borderId="44" xfId="0" applyFont="1" applyBorder="1" applyAlignment="1" applyProtection="1">
      <alignment horizontal="left" vertical="top" wrapText="1"/>
      <protection locked="0"/>
    </xf>
    <xf numFmtId="0" fontId="7" fillId="0" borderId="45" xfId="0" applyFont="1" applyBorder="1" applyAlignment="1" applyProtection="1">
      <alignment horizontal="left" vertical="top" wrapText="1"/>
      <protection locked="0"/>
    </xf>
    <xf numFmtId="0" fontId="7" fillId="0" borderId="0" xfId="0" applyFont="1" applyAlignment="1">
      <alignment vertical="center"/>
    </xf>
    <xf numFmtId="169" fontId="6" fillId="0" borderId="18" xfId="0" applyNumberFormat="1" applyFont="1" applyBorder="1" applyAlignment="1" applyProtection="1">
      <alignment horizontal="left" vertical="center"/>
      <protection locked="0"/>
    </xf>
    <xf numFmtId="169" fontId="7" fillId="0" borderId="18" xfId="0" applyNumberFormat="1" applyFont="1" applyBorder="1" applyAlignment="1" applyProtection="1">
      <alignment vertical="center"/>
      <protection locked="0"/>
    </xf>
    <xf numFmtId="0" fontId="7" fillId="0" borderId="18" xfId="0" applyFont="1" applyBorder="1" applyAlignment="1" applyProtection="1">
      <alignment horizontal="center"/>
      <protection locked="0"/>
    </xf>
    <xf numFmtId="165" fontId="6" fillId="0" borderId="0" xfId="0" applyNumberFormat="1" applyFont="1" applyAlignment="1">
      <alignment vertical="center"/>
    </xf>
    <xf numFmtId="0" fontId="7" fillId="0" borderId="30" xfId="0" applyFont="1" applyBorder="1" applyAlignment="1">
      <alignment horizontal="right" vertical="center"/>
    </xf>
    <xf numFmtId="0" fontId="6" fillId="0" borderId="0" xfId="0" applyFont="1" applyAlignment="1">
      <alignment horizontal="right" vertical="center"/>
    </xf>
    <xf numFmtId="165" fontId="6" fillId="12" borderId="101" xfId="0" applyNumberFormat="1" applyFont="1" applyFill="1" applyBorder="1" applyAlignment="1">
      <alignment wrapText="1"/>
    </xf>
    <xf numFmtId="0" fontId="0" fillId="0" borderId="102" xfId="0" applyBorder="1" applyAlignment="1">
      <alignment wrapText="1"/>
    </xf>
    <xf numFmtId="165" fontId="7" fillId="0" borderId="16" xfId="0" applyNumberFormat="1" applyFont="1" applyBorder="1" applyAlignment="1" applyProtection="1">
      <alignment horizontal="left" wrapText="1"/>
      <protection locked="0"/>
    </xf>
    <xf numFmtId="165" fontId="7" fillId="0" borderId="6" xfId="0" applyNumberFormat="1" applyFont="1" applyBorder="1" applyAlignment="1" applyProtection="1">
      <alignment horizontal="left" wrapText="1"/>
      <protection locked="0"/>
    </xf>
    <xf numFmtId="165" fontId="7" fillId="0" borderId="16" xfId="0" applyNumberFormat="1" applyFont="1" applyBorder="1" applyAlignment="1">
      <alignment horizontal="right" wrapText="1"/>
    </xf>
    <xf numFmtId="165" fontId="7" fillId="0" borderId="6" xfId="0" applyNumberFormat="1" applyFont="1" applyBorder="1" applyAlignment="1">
      <alignment horizontal="right" wrapText="1"/>
    </xf>
    <xf numFmtId="165" fontId="7" fillId="0" borderId="16" xfId="0" applyNumberFormat="1" applyFont="1" applyBorder="1"/>
    <xf numFmtId="0" fontId="0" fillId="0" borderId="6" xfId="0" applyBorder="1"/>
    <xf numFmtId="165" fontId="7" fillId="0" borderId="16" xfId="0" applyNumberFormat="1" applyFont="1" applyBorder="1" applyAlignment="1" applyProtection="1">
      <alignment wrapText="1"/>
      <protection locked="0"/>
    </xf>
    <xf numFmtId="165" fontId="7" fillId="0" borderId="6" xfId="0" applyNumberFormat="1" applyFont="1" applyBorder="1" applyAlignment="1" applyProtection="1">
      <alignment wrapText="1"/>
      <protection locked="0"/>
    </xf>
    <xf numFmtId="165" fontId="7" fillId="0" borderId="16" xfId="0" applyNumberFormat="1" applyFont="1" applyBorder="1" applyAlignment="1">
      <alignment wrapText="1"/>
    </xf>
    <xf numFmtId="165" fontId="7" fillId="0" borderId="6" xfId="0" applyNumberFormat="1" applyFont="1" applyBorder="1" applyAlignment="1">
      <alignment wrapText="1"/>
    </xf>
    <xf numFmtId="165" fontId="6" fillId="2" borderId="16" xfId="0" applyNumberFormat="1" applyFont="1" applyFill="1" applyBorder="1" applyAlignment="1">
      <alignment wrapText="1"/>
    </xf>
    <xf numFmtId="165" fontId="6" fillId="2" borderId="6" xfId="0" applyNumberFormat="1" applyFont="1" applyFill="1" applyBorder="1" applyAlignment="1">
      <alignment wrapText="1"/>
    </xf>
    <xf numFmtId="165" fontId="7" fillId="0" borderId="16" xfId="0" applyNumberFormat="1" applyFont="1" applyBorder="1" applyAlignment="1">
      <alignment horizontal="right"/>
    </xf>
    <xf numFmtId="165" fontId="7" fillId="0" borderId="6" xfId="0" applyNumberFormat="1" applyFont="1" applyBorder="1" applyAlignment="1">
      <alignment horizontal="right"/>
    </xf>
    <xf numFmtId="165" fontId="6" fillId="6" borderId="16" xfId="0" applyNumberFormat="1" applyFont="1" applyFill="1" applyBorder="1" applyAlignment="1">
      <alignment horizontal="left" wrapText="1"/>
    </xf>
    <xf numFmtId="165" fontId="6" fillId="6" borderId="6" xfId="0" applyNumberFormat="1" applyFont="1" applyFill="1" applyBorder="1" applyAlignment="1">
      <alignment horizontal="left" wrapText="1"/>
    </xf>
    <xf numFmtId="165" fontId="6" fillId="0" borderId="16" xfId="0" applyNumberFormat="1" applyFont="1" applyBorder="1" applyAlignment="1">
      <alignment wrapText="1"/>
    </xf>
    <xf numFmtId="165" fontId="6" fillId="0" borderId="6" xfId="0" applyNumberFormat="1" applyFont="1" applyBorder="1" applyAlignment="1">
      <alignment wrapText="1"/>
    </xf>
    <xf numFmtId="165" fontId="6" fillId="0" borderId="16" xfId="0" applyNumberFormat="1" applyFont="1" applyBorder="1" applyAlignment="1">
      <alignment horizontal="right"/>
    </xf>
    <xf numFmtId="165" fontId="6" fillId="0" borderId="6" xfId="0" applyNumberFormat="1" applyFont="1" applyBorder="1" applyAlignment="1">
      <alignment horizontal="right"/>
    </xf>
    <xf numFmtId="165" fontId="7" fillId="0" borderId="0" xfId="0" applyNumberFormat="1" applyFont="1" applyAlignment="1">
      <alignment wrapText="1"/>
    </xf>
    <xf numFmtId="165" fontId="9" fillId="0" borderId="0" xfId="0" applyNumberFormat="1" applyFont="1" applyAlignment="1">
      <alignment wrapText="1"/>
    </xf>
    <xf numFmtId="165" fontId="7" fillId="0" borderId="17" xfId="0" applyNumberFormat="1" applyFont="1" applyBorder="1" applyAlignment="1">
      <alignment wrapText="1"/>
    </xf>
    <xf numFmtId="0" fontId="8" fillId="0" borderId="0" xfId="0" applyFont="1" applyAlignment="1">
      <alignment horizontal="center"/>
    </xf>
    <xf numFmtId="0" fontId="0" fillId="0" borderId="0" xfId="0"/>
    <xf numFmtId="0" fontId="7" fillId="0" borderId="77" xfId="0" applyFont="1" applyBorder="1"/>
    <xf numFmtId="0" fontId="7" fillId="0" borderId="78" xfId="0" applyFont="1" applyBorder="1"/>
    <xf numFmtId="165" fontId="7" fillId="0" borderId="6" xfId="0" applyNumberFormat="1" applyFont="1" applyBorder="1"/>
    <xf numFmtId="0" fontId="7" fillId="0" borderId="16"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16" xfId="0" applyFont="1" applyBorder="1" applyAlignment="1" applyProtection="1">
      <alignment horizontal="left"/>
      <protection locked="0"/>
    </xf>
    <xf numFmtId="0" fontId="7" fillId="0" borderId="6" xfId="0" applyFont="1" applyBorder="1" applyAlignment="1" applyProtection="1">
      <alignment horizontal="left"/>
      <protection locked="0"/>
    </xf>
    <xf numFmtId="0" fontId="7" fillId="0" borderId="1" xfId="0" applyFont="1" applyBorder="1" applyProtection="1">
      <protection locked="0"/>
    </xf>
    <xf numFmtId="0" fontId="0" fillId="0" borderId="1" xfId="0" applyBorder="1" applyProtection="1">
      <protection locked="0"/>
    </xf>
    <xf numFmtId="0" fontId="12" fillId="0" borderId="14" xfId="0" applyFont="1" applyBorder="1" applyAlignment="1" applyProtection="1">
      <alignment horizontal="left" shrinkToFit="1"/>
      <protection locked="0"/>
    </xf>
    <xf numFmtId="0" fontId="0" fillId="0" borderId="14" xfId="0" applyBorder="1" applyAlignment="1" applyProtection="1">
      <alignment horizontal="left" shrinkToFit="1"/>
      <protection locked="0"/>
    </xf>
    <xf numFmtId="0" fontId="6" fillId="2" borderId="75" xfId="0" applyFont="1" applyFill="1" applyBorder="1" applyAlignment="1" applyProtection="1">
      <alignment horizontal="center"/>
      <protection locked="0"/>
    </xf>
    <xf numFmtId="0" fontId="0" fillId="0" borderId="76" xfId="0" applyBorder="1" applyAlignment="1" applyProtection="1">
      <alignment horizontal="center"/>
      <protection locked="0"/>
    </xf>
    <xf numFmtId="0" fontId="0" fillId="0" borderId="76" xfId="0" applyBorder="1" applyProtection="1">
      <protection locked="0"/>
    </xf>
    <xf numFmtId="165" fontId="6" fillId="2" borderId="77" xfId="0" applyNumberFormat="1" applyFont="1" applyFill="1" applyBorder="1" applyAlignment="1" applyProtection="1">
      <alignment horizontal="center" wrapText="1"/>
      <protection locked="0"/>
    </xf>
    <xf numFmtId="165" fontId="6" fillId="2" borderId="17" xfId="0" applyNumberFormat="1" applyFont="1" applyFill="1" applyBorder="1" applyAlignment="1" applyProtection="1">
      <alignment horizontal="center" wrapText="1"/>
      <protection locked="0"/>
    </xf>
    <xf numFmtId="0" fontId="0" fillId="0" borderId="78" xfId="0" applyBorder="1" applyProtection="1">
      <protection locked="0"/>
    </xf>
    <xf numFmtId="0" fontId="19" fillId="7" borderId="0" xfId="28" applyFont="1" applyFill="1" applyAlignment="1" applyProtection="1">
      <alignment horizontal="center"/>
      <protection locked="0"/>
    </xf>
    <xf numFmtId="0" fontId="7" fillId="0" borderId="1" xfId="0" applyFont="1" applyBorder="1" applyAlignment="1" applyProtection="1">
      <alignment horizontal="center" wrapText="1"/>
      <protection locked="0"/>
    </xf>
    <xf numFmtId="0" fontId="1" fillId="13" borderId="16" xfId="127" applyNumberFormat="1" applyBorder="1" applyAlignment="1"/>
    <xf numFmtId="0" fontId="1" fillId="13" borderId="6" xfId="127" applyNumberFormat="1" applyBorder="1" applyAlignment="1"/>
    <xf numFmtId="0" fontId="0" fillId="0" borderId="6" xfId="0" applyBorder="1" applyAlignment="1">
      <alignment horizontal="right" wrapText="1"/>
    </xf>
    <xf numFmtId="165" fontId="7" fillId="0" borderId="16" xfId="0" applyNumberFormat="1" applyFont="1" applyBorder="1" applyAlignment="1">
      <alignment horizontal="left" wrapText="1"/>
    </xf>
    <xf numFmtId="0" fontId="0" fillId="0" borderId="6" xfId="0" applyBorder="1" applyAlignment="1">
      <alignment horizontal="left" wrapText="1"/>
    </xf>
    <xf numFmtId="165" fontId="7" fillId="0" borderId="16" xfId="0" applyNumberFormat="1" applyFont="1" applyBorder="1" applyAlignment="1">
      <alignment horizontal="left"/>
    </xf>
    <xf numFmtId="165" fontId="7" fillId="0" borderId="6" xfId="0" applyNumberFormat="1" applyFont="1" applyBorder="1" applyAlignment="1">
      <alignment horizontal="left"/>
    </xf>
    <xf numFmtId="165" fontId="7" fillId="0" borderId="6" xfId="0" applyNumberFormat="1" applyFont="1" applyBorder="1" applyAlignment="1">
      <alignment horizontal="left" wrapText="1"/>
    </xf>
    <xf numFmtId="165" fontId="7" fillId="0" borderId="0" xfId="0" applyNumberFormat="1" applyFont="1"/>
    <xf numFmtId="0" fontId="7" fillId="10" borderId="16" xfId="29" applyFont="1" applyFill="1" applyBorder="1" applyAlignment="1" applyProtection="1">
      <alignment horizontal="left" vertical="center"/>
      <protection hidden="1"/>
    </xf>
    <xf numFmtId="0" fontId="7" fillId="10" borderId="6" xfId="29" applyFont="1" applyFill="1" applyBorder="1" applyAlignment="1" applyProtection="1">
      <alignment horizontal="left" vertical="center"/>
      <protection hidden="1"/>
    </xf>
    <xf numFmtId="0" fontId="7" fillId="11" borderId="16" xfId="29" applyFont="1" applyFill="1" applyBorder="1" applyAlignment="1" applyProtection="1">
      <alignment horizontal="left" vertical="center"/>
      <protection hidden="1"/>
    </xf>
    <xf numFmtId="0" fontId="7" fillId="11" borderId="6" xfId="29" applyFont="1" applyFill="1" applyBorder="1" applyAlignment="1" applyProtection="1">
      <alignment horizontal="left" vertical="center"/>
      <protection hidden="1"/>
    </xf>
    <xf numFmtId="0" fontId="26" fillId="0" borderId="0" xfId="29" applyFont="1" applyAlignment="1">
      <alignment horizontal="center"/>
    </xf>
    <xf numFmtId="0" fontId="7" fillId="0" borderId="15" xfId="29" applyFont="1" applyBorder="1" applyAlignment="1" applyProtection="1">
      <alignment horizontal="left"/>
      <protection locked="0"/>
    </xf>
    <xf numFmtId="0" fontId="7" fillId="0" borderId="0" xfId="29" applyFont="1" applyAlignment="1" applyProtection="1">
      <alignment horizontal="left"/>
      <protection locked="0"/>
    </xf>
    <xf numFmtId="0" fontId="19" fillId="11" borderId="1" xfId="30" applyFont="1" applyFill="1" applyBorder="1" applyAlignment="1" applyProtection="1">
      <alignment horizontal="left" vertical="center"/>
      <protection hidden="1"/>
    </xf>
    <xf numFmtId="0" fontId="22" fillId="0" borderId="1" xfId="29" applyFont="1" applyBorder="1" applyAlignment="1" applyProtection="1">
      <alignment horizontal="right" vertical="center"/>
      <protection hidden="1"/>
    </xf>
    <xf numFmtId="0" fontId="21" fillId="0" borderId="86" xfId="29" applyFont="1" applyBorder="1" applyAlignment="1" applyProtection="1">
      <alignment horizontal="left" vertical="center"/>
      <protection hidden="1"/>
    </xf>
    <xf numFmtId="0" fontId="21" fillId="0" borderId="87" xfId="29" applyFont="1" applyBorder="1" applyAlignment="1" applyProtection="1">
      <alignment horizontal="left" vertical="center"/>
      <protection hidden="1"/>
    </xf>
    <xf numFmtId="0" fontId="21" fillId="9" borderId="1" xfId="29" applyFont="1" applyFill="1" applyBorder="1" applyAlignment="1" applyProtection="1">
      <alignment horizontal="left" vertical="center"/>
      <protection hidden="1"/>
    </xf>
    <xf numFmtId="0" fontId="7" fillId="0" borderId="1" xfId="29" applyFont="1" applyBorder="1" applyProtection="1">
      <protection hidden="1"/>
    </xf>
    <xf numFmtId="0" fontId="21" fillId="9" borderId="16" xfId="29" applyFont="1" applyFill="1" applyBorder="1" applyAlignment="1" applyProtection="1">
      <alignment horizontal="left"/>
      <protection hidden="1"/>
    </xf>
    <xf numFmtId="0" fontId="21" fillId="9" borderId="96" xfId="29" applyFont="1" applyFill="1" applyBorder="1" applyAlignment="1" applyProtection="1">
      <alignment horizontal="left"/>
      <protection hidden="1"/>
    </xf>
    <xf numFmtId="0" fontId="21" fillId="9" borderId="6" xfId="29" applyFont="1" applyFill="1" applyBorder="1" applyAlignment="1" applyProtection="1">
      <alignment horizontal="left"/>
      <protection hidden="1"/>
    </xf>
    <xf numFmtId="0" fontId="22" fillId="0" borderId="76" xfId="29" applyFont="1" applyBorder="1" applyAlignment="1" applyProtection="1">
      <alignment horizontal="center" vertical="center" wrapText="1"/>
      <protection hidden="1"/>
    </xf>
    <xf numFmtId="0" fontId="19" fillId="10" borderId="1" xfId="30" applyFont="1" applyFill="1" applyBorder="1" applyAlignment="1" applyProtection="1">
      <alignment horizontal="left" vertical="center"/>
      <protection hidden="1"/>
    </xf>
    <xf numFmtId="0" fontId="20" fillId="0" borderId="1" xfId="30" applyFont="1" applyBorder="1" applyAlignment="1" applyProtection="1">
      <alignment horizontal="right" vertical="center"/>
      <protection hidden="1"/>
    </xf>
    <xf numFmtId="0" fontId="21" fillId="0" borderId="17" xfId="29" applyFont="1" applyBorder="1" applyAlignment="1">
      <alignment horizontal="left"/>
    </xf>
    <xf numFmtId="0" fontId="21" fillId="0" borderId="1" xfId="29" applyFont="1" applyBorder="1" applyAlignment="1" applyProtection="1">
      <alignment horizontal="left" vertical="center"/>
      <protection hidden="1"/>
    </xf>
    <xf numFmtId="0" fontId="7" fillId="0" borderId="16" xfId="29" applyFont="1" applyBorder="1" applyAlignment="1" applyProtection="1">
      <alignment horizontal="left" vertical="center"/>
      <protection hidden="1"/>
    </xf>
    <xf numFmtId="0" fontId="7" fillId="0" borderId="6" xfId="29" applyFont="1" applyBorder="1" applyAlignment="1" applyProtection="1">
      <alignment horizontal="left" vertical="center"/>
      <protection hidden="1"/>
    </xf>
    <xf numFmtId="0" fontId="20" fillId="0" borderId="16" xfId="30" applyFont="1" applyBorder="1" applyAlignment="1" applyProtection="1">
      <alignment horizontal="right" vertical="center"/>
      <protection hidden="1"/>
    </xf>
    <xf numFmtId="0" fontId="20" fillId="0" borderId="6" xfId="30" applyFont="1" applyBorder="1" applyAlignment="1" applyProtection="1">
      <alignment horizontal="right" vertical="center"/>
      <protection hidden="1"/>
    </xf>
    <xf numFmtId="0" fontId="21" fillId="0" borderId="16" xfId="29" applyFont="1" applyBorder="1" applyAlignment="1" applyProtection="1">
      <alignment horizontal="left" vertical="center"/>
      <protection hidden="1"/>
    </xf>
    <xf numFmtId="0" fontId="21" fillId="0" borderId="6" xfId="29" applyFont="1" applyBorder="1" applyAlignment="1" applyProtection="1">
      <alignment horizontal="left" vertical="center"/>
      <protection hidden="1"/>
    </xf>
    <xf numFmtId="0" fontId="20" fillId="0" borderId="16" xfId="30" applyFont="1" applyBorder="1" applyAlignment="1" applyProtection="1">
      <alignment horizontal="center" vertical="center"/>
      <protection hidden="1"/>
    </xf>
    <xf numFmtId="0" fontId="20" fillId="0" borderId="6" xfId="30" applyFont="1" applyBorder="1" applyAlignment="1" applyProtection="1">
      <alignment horizontal="center" vertical="center"/>
      <protection hidden="1"/>
    </xf>
    <xf numFmtId="0" fontId="19" fillId="0" borderId="16" xfId="30" applyFont="1" applyBorder="1" applyAlignment="1" applyProtection="1">
      <alignment horizontal="left" vertical="center"/>
      <protection hidden="1"/>
    </xf>
    <xf numFmtId="0" fontId="19" fillId="0" borderId="6" xfId="30" applyFont="1" applyBorder="1" applyAlignment="1" applyProtection="1">
      <alignment horizontal="left" vertical="center"/>
      <protection hidden="1"/>
    </xf>
    <xf numFmtId="0" fontId="20" fillId="0" borderId="16" xfId="30" applyFont="1" applyBorder="1" applyAlignment="1" applyProtection="1">
      <alignment horizontal="left" vertical="center"/>
      <protection hidden="1"/>
    </xf>
    <xf numFmtId="0" fontId="20" fillId="0" borderId="6" xfId="30" applyFont="1" applyBorder="1" applyAlignment="1" applyProtection="1">
      <alignment horizontal="left" vertical="center"/>
      <protection hidden="1"/>
    </xf>
    <xf numFmtId="0" fontId="19" fillId="0" borderId="1" xfId="30" applyFont="1" applyBorder="1" applyAlignment="1" applyProtection="1">
      <alignment horizontal="left" vertical="center"/>
      <protection hidden="1"/>
    </xf>
    <xf numFmtId="0" fontId="18" fillId="9" borderId="1" xfId="30" applyFont="1" applyFill="1" applyBorder="1" applyAlignment="1" applyProtection="1">
      <alignment horizontal="left" vertical="center"/>
      <protection hidden="1"/>
    </xf>
    <xf numFmtId="0" fontId="8" fillId="0" borderId="0" xfId="29" applyFont="1" applyAlignment="1">
      <alignment horizontal="center"/>
    </xf>
    <xf numFmtId="0" fontId="12" fillId="0" borderId="14" xfId="29" applyFont="1" applyBorder="1" applyAlignment="1" applyProtection="1">
      <alignment horizontal="left" shrinkToFit="1"/>
      <protection locked="0"/>
    </xf>
    <xf numFmtId="0" fontId="7" fillId="0" borderId="14" xfId="29" applyFont="1" applyBorder="1" applyAlignment="1" applyProtection="1">
      <alignment horizontal="left" shrinkToFit="1"/>
      <protection locked="0"/>
    </xf>
    <xf numFmtId="0" fontId="7" fillId="0" borderId="1" xfId="29" applyFont="1" applyBorder="1" applyAlignment="1" applyProtection="1">
      <alignment vertical="center"/>
      <protection hidden="1"/>
    </xf>
    <xf numFmtId="0" fontId="21" fillId="9" borderId="16" xfId="29" applyFont="1" applyFill="1" applyBorder="1" applyAlignment="1" applyProtection="1">
      <alignment horizontal="left" vertical="center"/>
      <protection hidden="1"/>
    </xf>
    <xf numFmtId="0" fontId="21" fillId="9" borderId="96" xfId="29" applyFont="1" applyFill="1" applyBorder="1" applyAlignment="1" applyProtection="1">
      <alignment horizontal="left" vertical="center"/>
      <protection hidden="1"/>
    </xf>
    <xf numFmtId="0" fontId="21" fillId="9" borderId="6" xfId="29" applyFont="1" applyFill="1" applyBorder="1" applyAlignment="1" applyProtection="1">
      <alignment horizontal="left" vertical="center"/>
      <protection hidden="1"/>
    </xf>
    <xf numFmtId="0" fontId="24" fillId="0" borderId="0" xfId="0" applyFont="1" applyAlignment="1" applyProtection="1">
      <alignment horizontal="left" vertical="top" wrapText="1"/>
      <protection hidden="1"/>
    </xf>
    <xf numFmtId="0" fontId="22" fillId="0" borderId="0" xfId="0" applyFont="1" applyAlignment="1" applyProtection="1">
      <alignment horizontal="left" vertical="center" wrapText="1"/>
      <protection hidden="1"/>
    </xf>
    <xf numFmtId="0" fontId="22" fillId="0" borderId="76" xfId="0" applyFont="1" applyBorder="1" applyAlignment="1" applyProtection="1">
      <alignment horizontal="left" vertical="center" wrapText="1"/>
      <protection hidden="1"/>
    </xf>
    <xf numFmtId="0" fontId="7" fillId="0" borderId="0" xfId="29" applyFont="1" applyAlignment="1" applyProtection="1">
      <alignment horizontal="center"/>
      <protection locked="0"/>
    </xf>
    <xf numFmtId="0" fontId="12" fillId="0" borderId="14" xfId="0" applyFont="1" applyBorder="1" applyAlignment="1">
      <alignment horizontal="left" shrinkToFit="1"/>
    </xf>
    <xf numFmtId="0" fontId="12" fillId="0" borderId="14" xfId="0" applyFont="1" applyBorder="1" applyAlignment="1">
      <alignment horizontal="center" shrinkToFit="1"/>
    </xf>
    <xf numFmtId="0" fontId="0" fillId="0" borderId="0" xfId="0" applyAlignment="1">
      <alignment wrapText="1"/>
    </xf>
  </cellXfs>
  <cellStyles count="132">
    <cellStyle name="20% - Accent2" xfId="127" builtinId="34"/>
    <cellStyle name="Bad" xfId="28" builtinId="27"/>
    <cellStyle name="Currency 2" xfId="31" xr:uid="{00000000-0005-0000-0000-000002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9" builtinId="9" hidden="1"/>
    <cellStyle name="Followed Hyperlink" xfId="13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8" builtinId="8" hidden="1"/>
    <cellStyle name="Hyperlink" xfId="130" builtinId="8" hidden="1"/>
    <cellStyle name="Normal" xfId="0" builtinId="0"/>
    <cellStyle name="Normal 2" xfId="29" xr:uid="{00000000-0005-0000-0000-000080000000}"/>
    <cellStyle name="Normal 3" xfId="30" xr:uid="{00000000-0005-0000-0000-000081000000}"/>
    <cellStyle name="Percent" xfId="1" builtinId="5"/>
    <cellStyle name="Percent 2" xfId="32" xr:uid="{00000000-0005-0000-0000-000083000000}"/>
  </cellStyles>
  <dxfs count="2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lor rgb="FF9C0006"/>
      </font>
      <fill>
        <patternFill>
          <bgColor rgb="FFFFC7CE"/>
        </patternFill>
      </fill>
    </dxf>
    <dxf>
      <font>
        <color theme="6" tint="0.79998168889431442"/>
      </font>
      <fill>
        <patternFill patternType="solid">
          <fgColor indexed="64"/>
          <bgColor theme="6" tint="0.79998168889431442"/>
        </patternFill>
      </fill>
    </dxf>
    <dxf>
      <font>
        <color theme="5" tint="0.79998168889431442"/>
      </font>
      <fill>
        <patternFill patternType="solid">
          <fgColor indexed="64"/>
          <bgColor theme="5" tint="0.79998168889431442"/>
        </patternFill>
      </fill>
    </dxf>
    <dxf>
      <font>
        <color theme="0"/>
      </font>
      <fill>
        <patternFill patternType="none">
          <fgColor indexed="64"/>
          <bgColor auto="1"/>
        </patternFill>
      </fill>
    </dxf>
    <dxf>
      <font>
        <color theme="6" tint="0.79998168889431442"/>
      </font>
      <fill>
        <patternFill patternType="solid">
          <fgColor indexed="64"/>
          <bgColor theme="6" tint="0.79998168889431442"/>
        </patternFill>
      </fill>
    </dxf>
    <dxf>
      <font>
        <color theme="5" tint="0.79998168889431442"/>
      </font>
      <fill>
        <patternFill patternType="solid">
          <fgColor indexed="64"/>
          <bgColor theme="5" tint="0.79998168889431442"/>
        </patternFill>
      </fill>
    </dxf>
    <dxf>
      <font>
        <color theme="0"/>
      </font>
      <fill>
        <patternFill patternType="none">
          <fgColor indexed="64"/>
          <bgColor auto="1"/>
        </patternFill>
      </fill>
    </dxf>
    <dxf>
      <font>
        <color rgb="FF9C0006"/>
      </font>
      <fill>
        <patternFill patternType="solid">
          <fgColor indexed="64"/>
          <bgColor theme="4" tint="0.79998168889431442"/>
        </patternFill>
      </fill>
    </dxf>
    <dxf>
      <font>
        <color rgb="FF9C0006"/>
      </font>
      <fill>
        <patternFill>
          <bgColor rgb="FFFFC7CE"/>
        </patternFill>
      </fill>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lor rgb="FF9C0006"/>
      </font>
      <fill>
        <patternFill>
          <bgColor rgb="FFFFC7CE"/>
        </patternFill>
      </fill>
    </dxf>
    <dxf>
      <font>
        <condense val="0"/>
        <extend val="0"/>
        <color indexed="12"/>
      </font>
    </dxf>
    <dxf>
      <font>
        <condense val="0"/>
        <extend val="0"/>
        <color indexed="12"/>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347F"/>
      <rgbColor rgb="0090713A"/>
      <rgbColor rgb="004600A5"/>
      <rgbColor rgb="00008080"/>
      <rgbColor rgb="00C0C0C0"/>
      <rgbColor rgb="00808080"/>
      <rgbColor rgb="0063AAFE"/>
      <rgbColor rgb="00DD2D32"/>
      <rgbColor rgb="00FFF58C"/>
      <rgbColor rgb="004EE257"/>
      <rgbColor rgb="00000000"/>
      <rgbColor rgb="00FFFFFF"/>
      <rgbColor rgb="006E7D6E"/>
      <rgbColor rgb="00F0FFF0"/>
      <rgbColor rgb="00C8E1C8"/>
      <rgbColor rgb="00E6FFE6"/>
      <rgbColor rgb="00CECECE"/>
      <rgbColor rgb="00000000"/>
      <rgbColor rgb="00000000"/>
      <rgbColor rgb="00000000"/>
      <rgbColor rgb="0000AAAA"/>
      <rgbColor rgb="00005555"/>
      <rgbColor rgb="0000CCFF"/>
      <rgbColor rgb="00CCFFFF"/>
      <rgbColor rgb="00CCFFCC"/>
      <rgbColor rgb="00FFFF99"/>
      <rgbColor rgb="00EDF8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pcassidy\Dropbox\UTMB%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Expense Calcula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2"/>
  <sheetViews>
    <sheetView showGridLines="0" showZeros="0" zoomScale="125" zoomScaleNormal="125" zoomScalePageLayoutView="150" workbookViewId="0">
      <selection activeCell="AB14" sqref="AB14"/>
    </sheetView>
  </sheetViews>
  <sheetFormatPr defaultColWidth="2.5" defaultRowHeight="12.75" x14ac:dyDescent="0.2"/>
  <cols>
    <col min="1" max="7" width="2.5" style="31"/>
    <col min="8" max="8" width="2.625" style="31" bestFit="1" customWidth="1"/>
    <col min="9" max="37" width="2.5" style="31"/>
    <col min="38" max="41" width="2.5" style="31" customWidth="1"/>
    <col min="42" max="42" width="17" style="31" hidden="1" customWidth="1"/>
    <col min="43" max="50" width="9.125" style="31" hidden="1" customWidth="1"/>
    <col min="51" max="53" width="11.375" style="31" hidden="1" customWidth="1"/>
    <col min="54" max="69" width="2.5" style="31" customWidth="1"/>
    <col min="70" max="16384" width="2.5" style="31"/>
  </cols>
  <sheetData>
    <row r="1" spans="1:53" ht="13.5" thickBot="1" x14ac:dyDescent="0.25">
      <c r="A1" s="271" t="s">
        <v>285</v>
      </c>
      <c r="B1" s="272"/>
      <c r="C1" s="272"/>
      <c r="D1" s="272"/>
      <c r="E1" s="272"/>
      <c r="F1" s="272"/>
      <c r="G1" s="272"/>
      <c r="H1" s="272"/>
      <c r="I1" s="272"/>
      <c r="J1" s="272"/>
      <c r="K1" s="272"/>
      <c r="L1" s="272"/>
      <c r="M1" s="272"/>
      <c r="N1" s="272"/>
      <c r="O1" s="272"/>
      <c r="P1" s="272"/>
      <c r="Q1" s="272"/>
      <c r="R1" s="272"/>
      <c r="S1" s="272"/>
      <c r="T1" s="272"/>
      <c r="U1" s="273"/>
      <c r="V1" s="273"/>
      <c r="W1" s="273"/>
      <c r="X1" s="273"/>
      <c r="Y1" s="273"/>
      <c r="Z1" s="273"/>
      <c r="AA1" s="273"/>
      <c r="AB1" s="273"/>
      <c r="AC1" s="273"/>
      <c r="AD1" s="273"/>
      <c r="AE1" s="273"/>
      <c r="AF1" s="273"/>
      <c r="AG1" s="273"/>
      <c r="AH1" s="273"/>
      <c r="AI1" s="273"/>
      <c r="AJ1" s="273"/>
      <c r="AK1" s="273"/>
      <c r="AL1" s="274"/>
      <c r="AP1" s="77" t="s">
        <v>31</v>
      </c>
      <c r="AQ1" s="78"/>
      <c r="AR1" s="78"/>
      <c r="AS1" s="78"/>
      <c r="AT1" s="78"/>
      <c r="AU1" s="78"/>
      <c r="AV1" s="78"/>
      <c r="AW1" s="78"/>
      <c r="AX1" s="78"/>
      <c r="AY1" s="78"/>
      <c r="AZ1" s="78"/>
      <c r="BA1" s="78"/>
    </row>
    <row r="2" spans="1:53" ht="13.5" thickBot="1" x14ac:dyDescent="0.25">
      <c r="A2" s="261" t="s">
        <v>75</v>
      </c>
      <c r="B2" s="262"/>
      <c r="C2" s="262"/>
      <c r="D2" s="262"/>
      <c r="E2" s="262"/>
      <c r="F2" s="262"/>
      <c r="G2" s="263"/>
      <c r="H2" s="263"/>
      <c r="I2" s="263"/>
      <c r="J2" s="263"/>
      <c r="K2" s="263"/>
      <c r="L2" s="263"/>
      <c r="M2" s="263"/>
      <c r="N2" s="263"/>
      <c r="O2" s="263"/>
      <c r="P2" s="263"/>
      <c r="Q2" s="263"/>
      <c r="R2" s="263"/>
      <c r="S2" s="263"/>
      <c r="T2" s="3"/>
      <c r="U2" s="266" t="s">
        <v>198</v>
      </c>
      <c r="V2" s="267"/>
      <c r="W2" s="267"/>
      <c r="X2" s="267"/>
      <c r="Y2" s="267"/>
      <c r="Z2" s="267"/>
      <c r="AA2" s="267"/>
      <c r="AB2" s="267"/>
      <c r="AC2" s="267"/>
      <c r="AD2" s="267"/>
      <c r="AE2" s="267"/>
      <c r="AF2" s="267"/>
      <c r="AG2" s="267"/>
      <c r="AH2" s="267"/>
      <c r="AI2" s="267"/>
      <c r="AJ2" s="267"/>
      <c r="AK2" s="267"/>
      <c r="AL2" s="268"/>
      <c r="AP2" s="57" t="s">
        <v>32</v>
      </c>
      <c r="AQ2" s="57"/>
      <c r="AR2" s="57"/>
      <c r="AS2" s="57"/>
      <c r="AT2" s="57"/>
      <c r="AU2" s="79"/>
      <c r="AV2" s="57" t="s">
        <v>38</v>
      </c>
      <c r="AW2" s="57"/>
      <c r="AX2" s="57"/>
      <c r="AY2" s="57"/>
      <c r="AZ2" s="57"/>
      <c r="BA2" s="57"/>
    </row>
    <row r="3" spans="1:53" ht="13.5" thickBot="1" x14ac:dyDescent="0.25">
      <c r="A3" s="281">
        <f>AW12</f>
        <v>8.5000000000000006E-2</v>
      </c>
      <c r="B3" s="282"/>
      <c r="C3" s="282"/>
      <c r="D3" s="282"/>
      <c r="E3" s="270" t="s">
        <v>83</v>
      </c>
      <c r="F3" s="270"/>
      <c r="G3" s="270"/>
      <c r="H3" s="270"/>
      <c r="I3" s="270"/>
      <c r="J3" s="270"/>
      <c r="K3" s="270"/>
      <c r="L3" s="270"/>
      <c r="M3" s="270"/>
      <c r="N3" s="270"/>
      <c r="O3" s="270"/>
      <c r="P3" s="270"/>
      <c r="Q3" s="270"/>
      <c r="R3" s="270"/>
      <c r="S3" s="270"/>
      <c r="T3" s="4"/>
      <c r="U3" s="269">
        <v>624.82000000000005</v>
      </c>
      <c r="V3" s="270"/>
      <c r="W3" s="270"/>
      <c r="X3" s="270"/>
      <c r="Y3" s="270" t="s">
        <v>123</v>
      </c>
      <c r="Z3" s="270"/>
      <c r="AA3" s="270"/>
      <c r="AB3" s="270"/>
      <c r="AC3" s="270"/>
      <c r="AD3" s="270"/>
      <c r="AE3" s="270"/>
      <c r="AF3" s="270"/>
      <c r="AG3" s="270"/>
      <c r="AH3" s="270"/>
      <c r="AI3" s="270"/>
      <c r="AJ3" s="270"/>
      <c r="AK3" s="270"/>
      <c r="AL3" s="277"/>
      <c r="AP3" s="80" t="s">
        <v>33</v>
      </c>
      <c r="AQ3" s="81" t="s">
        <v>34</v>
      </c>
      <c r="AR3" s="81" t="s">
        <v>127</v>
      </c>
      <c r="AS3" s="81" t="s">
        <v>35</v>
      </c>
      <c r="AT3" s="82" t="s">
        <v>200</v>
      </c>
      <c r="AU3" s="79"/>
      <c r="AV3" s="83"/>
      <c r="AW3" s="84" t="s">
        <v>17</v>
      </c>
      <c r="AX3" s="85" t="s">
        <v>25</v>
      </c>
      <c r="AY3" s="85" t="s">
        <v>26</v>
      </c>
      <c r="AZ3" s="85" t="s">
        <v>27</v>
      </c>
      <c r="BA3" s="86" t="s">
        <v>28</v>
      </c>
    </row>
    <row r="4" spans="1:53" x14ac:dyDescent="0.2">
      <c r="A4" s="281">
        <f>AW13</f>
        <v>6.6000000000000003E-2</v>
      </c>
      <c r="B4" s="282"/>
      <c r="C4" s="282"/>
      <c r="D4" s="282"/>
      <c r="E4" s="270" t="s">
        <v>162</v>
      </c>
      <c r="F4" s="270"/>
      <c r="G4" s="270"/>
      <c r="H4" s="270"/>
      <c r="I4" s="270"/>
      <c r="J4" s="270"/>
      <c r="K4" s="270"/>
      <c r="L4" s="270"/>
      <c r="M4" s="270"/>
      <c r="N4" s="270"/>
      <c r="O4" s="270"/>
      <c r="P4" s="270"/>
      <c r="Q4" s="270"/>
      <c r="R4" s="270"/>
      <c r="S4" s="270"/>
      <c r="T4" s="4"/>
      <c r="U4" s="269">
        <v>864.52</v>
      </c>
      <c r="V4" s="270"/>
      <c r="W4" s="270"/>
      <c r="X4" s="270"/>
      <c r="Y4" s="270" t="s">
        <v>155</v>
      </c>
      <c r="Z4" s="270"/>
      <c r="AA4" s="270"/>
      <c r="AB4" s="270"/>
      <c r="AC4" s="270"/>
      <c r="AD4" s="270"/>
      <c r="AE4" s="270"/>
      <c r="AF4" s="270"/>
      <c r="AG4" s="270"/>
      <c r="AH4" s="270"/>
      <c r="AI4" s="270"/>
      <c r="AJ4" s="270"/>
      <c r="AK4" s="270"/>
      <c r="AL4" s="277"/>
      <c r="AP4" s="87">
        <f t="shared" ref="AP4:AP11" si="0">AP93</f>
        <v>0</v>
      </c>
      <c r="AQ4" s="88">
        <v>0</v>
      </c>
      <c r="AR4" s="89" t="s">
        <v>129</v>
      </c>
      <c r="AS4" s="89">
        <v>2</v>
      </c>
      <c r="AT4" s="90">
        <v>0</v>
      </c>
      <c r="AU4" s="79"/>
      <c r="AV4" s="91">
        <f>AR93</f>
        <v>0</v>
      </c>
      <c r="AW4" s="92">
        <v>0</v>
      </c>
      <c r="AX4" s="93">
        <v>0</v>
      </c>
      <c r="AY4" s="93">
        <v>0</v>
      </c>
      <c r="AZ4" s="93">
        <v>0</v>
      </c>
      <c r="BA4" s="94">
        <v>0</v>
      </c>
    </row>
    <row r="5" spans="1:53" x14ac:dyDescent="0.2">
      <c r="A5" s="281">
        <f>AW14</f>
        <v>8.2500000000000004E-2</v>
      </c>
      <c r="B5" s="282"/>
      <c r="C5" s="282"/>
      <c r="D5" s="282"/>
      <c r="E5" s="270" t="s">
        <v>72</v>
      </c>
      <c r="F5" s="270"/>
      <c r="G5" s="270"/>
      <c r="H5" s="270"/>
      <c r="I5" s="270"/>
      <c r="J5" s="270"/>
      <c r="K5" s="270"/>
      <c r="L5" s="270"/>
      <c r="M5" s="270"/>
      <c r="N5" s="270"/>
      <c r="O5" s="270"/>
      <c r="P5" s="270"/>
      <c r="Q5" s="270"/>
      <c r="R5" s="270"/>
      <c r="S5" s="270"/>
      <c r="T5" s="4"/>
      <c r="U5" s="269">
        <v>982.82</v>
      </c>
      <c r="V5" s="270"/>
      <c r="W5" s="270"/>
      <c r="X5" s="270"/>
      <c r="Y5" s="270" t="s">
        <v>156</v>
      </c>
      <c r="Z5" s="270"/>
      <c r="AA5" s="270"/>
      <c r="AB5" s="270"/>
      <c r="AC5" s="270"/>
      <c r="AD5" s="270"/>
      <c r="AE5" s="270"/>
      <c r="AF5" s="270"/>
      <c r="AG5" s="270"/>
      <c r="AH5" s="270"/>
      <c r="AI5" s="270"/>
      <c r="AJ5" s="270"/>
      <c r="AK5" s="270"/>
      <c r="AL5" s="277"/>
      <c r="AP5" s="87" t="str">
        <f t="shared" si="0"/>
        <v>Faculty Summer</v>
      </c>
      <c r="AQ5" s="88">
        <v>9.6500000000000002E-2</v>
      </c>
      <c r="AR5" s="88" t="s">
        <v>128</v>
      </c>
      <c r="AS5" s="89">
        <v>2</v>
      </c>
      <c r="AT5" s="90" t="s">
        <v>36</v>
      </c>
      <c r="AU5" s="79"/>
      <c r="AV5" s="95" t="str">
        <f>AR94</f>
        <v>Employee</v>
      </c>
      <c r="AW5" s="92">
        <v>0</v>
      </c>
      <c r="AX5" s="93">
        <f>U3</f>
        <v>624.82000000000005</v>
      </c>
      <c r="AY5" s="93">
        <f>U8</f>
        <v>312.41000000000003</v>
      </c>
      <c r="AZ5" s="93">
        <f>AX5*12/9</f>
        <v>833.09333333333336</v>
      </c>
      <c r="BA5" s="94">
        <f>AX5*12/11</f>
        <v>681.62181818181818</v>
      </c>
    </row>
    <row r="6" spans="1:53" x14ac:dyDescent="0.2">
      <c r="A6" s="275" t="s">
        <v>73</v>
      </c>
      <c r="B6" s="276"/>
      <c r="C6" s="276"/>
      <c r="D6" s="276"/>
      <c r="E6" s="276"/>
      <c r="F6" s="276"/>
      <c r="G6" s="276"/>
      <c r="H6" s="276"/>
      <c r="I6" s="276"/>
      <c r="J6" s="276"/>
      <c r="K6" s="276"/>
      <c r="L6" s="276"/>
      <c r="M6" s="276"/>
      <c r="N6" s="276"/>
      <c r="O6" s="276"/>
      <c r="P6" s="276"/>
      <c r="Q6" s="276"/>
      <c r="R6" s="276"/>
      <c r="S6" s="276"/>
      <c r="T6" s="4"/>
      <c r="U6" s="269">
        <v>1222.52</v>
      </c>
      <c r="V6" s="270"/>
      <c r="W6" s="270"/>
      <c r="X6" s="270"/>
      <c r="Y6" s="270" t="s">
        <v>60</v>
      </c>
      <c r="Z6" s="270"/>
      <c r="AA6" s="270"/>
      <c r="AB6" s="270"/>
      <c r="AC6" s="270"/>
      <c r="AD6" s="270"/>
      <c r="AE6" s="270"/>
      <c r="AF6" s="270"/>
      <c r="AG6" s="270"/>
      <c r="AH6" s="270"/>
      <c r="AI6" s="270"/>
      <c r="AJ6" s="270"/>
      <c r="AK6" s="270"/>
      <c r="AL6" s="277"/>
      <c r="AP6" s="87" t="str">
        <f t="shared" si="0"/>
        <v>Faculty 9 month</v>
      </c>
      <c r="AQ6" s="88">
        <v>9.6500000000000002E-2</v>
      </c>
      <c r="AR6" s="88" t="s">
        <v>128</v>
      </c>
      <c r="AS6" s="89">
        <v>5</v>
      </c>
      <c r="AT6" s="90">
        <v>0</v>
      </c>
      <c r="AU6" s="79"/>
      <c r="AV6" s="95" t="str">
        <f>AR95</f>
        <v>+ Children</v>
      </c>
      <c r="AW6" s="92">
        <v>0</v>
      </c>
      <c r="AX6" s="93">
        <f>U4</f>
        <v>864.52</v>
      </c>
      <c r="AY6" s="93">
        <f>U9</f>
        <v>432.26</v>
      </c>
      <c r="AZ6" s="93">
        <f>AX6*12/9</f>
        <v>1152.6933333333334</v>
      </c>
      <c r="BA6" s="94">
        <f>AX6*12/11</f>
        <v>943.11272727272728</v>
      </c>
    </row>
    <row r="7" spans="1:53" x14ac:dyDescent="0.2">
      <c r="A7" s="264" t="s">
        <v>74</v>
      </c>
      <c r="B7" s="265"/>
      <c r="C7" s="265"/>
      <c r="D7" s="265"/>
      <c r="E7" s="265"/>
      <c r="F7" s="265"/>
      <c r="G7" s="265"/>
      <c r="H7" s="265"/>
      <c r="I7" s="265"/>
      <c r="J7" s="265"/>
      <c r="K7" s="265"/>
      <c r="L7" s="265"/>
      <c r="M7" s="265"/>
      <c r="N7" s="265"/>
      <c r="O7" s="265"/>
      <c r="P7" s="282">
        <v>6.2E-2</v>
      </c>
      <c r="Q7" s="282"/>
      <c r="R7" s="282"/>
      <c r="S7" s="282"/>
      <c r="T7" s="4"/>
      <c r="U7" s="278" t="s">
        <v>122</v>
      </c>
      <c r="V7" s="279"/>
      <c r="W7" s="279"/>
      <c r="X7" s="279"/>
      <c r="Y7" s="279"/>
      <c r="Z7" s="279"/>
      <c r="AA7" s="279"/>
      <c r="AB7" s="279"/>
      <c r="AC7" s="279"/>
      <c r="AD7" s="279"/>
      <c r="AE7" s="279"/>
      <c r="AF7" s="279"/>
      <c r="AG7" s="279"/>
      <c r="AH7" s="279"/>
      <c r="AI7" s="279"/>
      <c r="AJ7" s="279"/>
      <c r="AK7" s="279"/>
      <c r="AL7" s="280"/>
      <c r="AP7" s="87" t="str">
        <f t="shared" si="0"/>
        <v>Faculty 11 month</v>
      </c>
      <c r="AQ7" s="88">
        <v>9.6500000000000002E-2</v>
      </c>
      <c r="AR7" s="88" t="s">
        <v>128</v>
      </c>
      <c r="AS7" s="89">
        <v>6</v>
      </c>
      <c r="AT7" s="90">
        <v>0</v>
      </c>
      <c r="AU7" s="79"/>
      <c r="AV7" s="95" t="str">
        <f>AR96</f>
        <v>+ Spouse</v>
      </c>
      <c r="AW7" s="92">
        <v>0</v>
      </c>
      <c r="AX7" s="93">
        <f>U5</f>
        <v>982.82</v>
      </c>
      <c r="AY7" s="93">
        <f>U10</f>
        <v>491.41</v>
      </c>
      <c r="AZ7" s="93">
        <f>AX7*12/9</f>
        <v>1310.4266666666667</v>
      </c>
      <c r="BA7" s="94">
        <f>AX7*12/11</f>
        <v>1072.1672727272728</v>
      </c>
    </row>
    <row r="8" spans="1:53" ht="13.5" thickBot="1" x14ac:dyDescent="0.25">
      <c r="A8" s="264" t="s">
        <v>78</v>
      </c>
      <c r="B8" s="265"/>
      <c r="C8" s="265"/>
      <c r="D8" s="265"/>
      <c r="E8" s="265"/>
      <c r="F8" s="265"/>
      <c r="G8" s="265"/>
      <c r="H8" s="265"/>
      <c r="I8" s="265"/>
      <c r="J8" s="265"/>
      <c r="K8" s="265"/>
      <c r="L8" s="265"/>
      <c r="M8" s="265"/>
      <c r="N8" s="265"/>
      <c r="O8" s="265"/>
      <c r="P8" s="282">
        <v>1.4500000000000001E-2</v>
      </c>
      <c r="Q8" s="282"/>
      <c r="R8" s="282"/>
      <c r="S8" s="282"/>
      <c r="T8" s="4"/>
      <c r="U8" s="269">
        <v>312.41000000000003</v>
      </c>
      <c r="V8" s="270"/>
      <c r="W8" s="270"/>
      <c r="X8" s="270"/>
      <c r="Y8" s="270" t="s">
        <v>123</v>
      </c>
      <c r="Z8" s="270"/>
      <c r="AA8" s="270"/>
      <c r="AB8" s="270"/>
      <c r="AC8" s="270"/>
      <c r="AD8" s="270"/>
      <c r="AE8" s="270"/>
      <c r="AF8" s="270"/>
      <c r="AG8" s="270"/>
      <c r="AH8" s="270"/>
      <c r="AI8" s="270"/>
      <c r="AJ8" s="270"/>
      <c r="AK8" s="270"/>
      <c r="AL8" s="277"/>
      <c r="AP8" s="87" t="str">
        <f t="shared" si="0"/>
        <v>Research Faculty</v>
      </c>
      <c r="AQ8" s="88">
        <v>0.10150000000000001</v>
      </c>
      <c r="AR8" s="88" t="s">
        <v>128</v>
      </c>
      <c r="AS8" s="89">
        <v>3</v>
      </c>
      <c r="AT8" s="90" t="s">
        <v>247</v>
      </c>
      <c r="AU8" s="79"/>
      <c r="AV8" s="96" t="str">
        <f>AR97</f>
        <v>+ Family</v>
      </c>
      <c r="AW8" s="97">
        <v>0</v>
      </c>
      <c r="AX8" s="98">
        <f>U6</f>
        <v>1222.52</v>
      </c>
      <c r="AY8" s="98">
        <f>U11</f>
        <v>611.26</v>
      </c>
      <c r="AZ8" s="98">
        <f>AX8*12/9</f>
        <v>1630.0266666666666</v>
      </c>
      <c r="BA8" s="99">
        <f>AX8*12/11</f>
        <v>1333.6581818181819</v>
      </c>
    </row>
    <row r="9" spans="1:53" ht="13.5" thickBot="1" x14ac:dyDescent="0.25">
      <c r="A9" s="264" t="s">
        <v>244</v>
      </c>
      <c r="B9" s="265"/>
      <c r="C9" s="265"/>
      <c r="D9" s="265"/>
      <c r="E9" s="265"/>
      <c r="F9" s="265"/>
      <c r="G9" s="265"/>
      <c r="H9" s="265"/>
      <c r="I9" s="265"/>
      <c r="J9" s="265"/>
      <c r="K9" s="265"/>
      <c r="L9" s="265"/>
      <c r="M9" s="265"/>
      <c r="N9" s="265"/>
      <c r="O9" s="265"/>
      <c r="P9" s="282" t="s">
        <v>246</v>
      </c>
      <c r="Q9" s="282"/>
      <c r="R9" s="282"/>
      <c r="S9" s="282"/>
      <c r="T9" s="4"/>
      <c r="U9" s="269">
        <v>432.26</v>
      </c>
      <c r="V9" s="270"/>
      <c r="W9" s="270"/>
      <c r="X9" s="270"/>
      <c r="Y9" s="270" t="s">
        <v>155</v>
      </c>
      <c r="Z9" s="270"/>
      <c r="AA9" s="270"/>
      <c r="AB9" s="270"/>
      <c r="AC9" s="270"/>
      <c r="AD9" s="270"/>
      <c r="AE9" s="270"/>
      <c r="AF9" s="270"/>
      <c r="AG9" s="270"/>
      <c r="AH9" s="270"/>
      <c r="AI9" s="270"/>
      <c r="AJ9" s="270"/>
      <c r="AK9" s="270"/>
      <c r="AL9" s="277"/>
      <c r="AP9" s="87" t="str">
        <f t="shared" si="0"/>
        <v>Staff</v>
      </c>
      <c r="AQ9" s="88">
        <v>0.10150000000000001</v>
      </c>
      <c r="AR9" s="88" t="s">
        <v>128</v>
      </c>
      <c r="AS9" s="89">
        <v>3</v>
      </c>
      <c r="AT9" s="90" t="s">
        <v>37</v>
      </c>
      <c r="AU9" s="79"/>
      <c r="AV9" s="57" t="s">
        <v>39</v>
      </c>
      <c r="AW9" s="57"/>
      <c r="AX9" s="79"/>
      <c r="AY9" s="79"/>
      <c r="AZ9" s="79"/>
      <c r="BA9" s="79"/>
    </row>
    <row r="10" spans="1:53" ht="13.5" thickBot="1" x14ac:dyDescent="0.25">
      <c r="A10" s="264" t="s">
        <v>245</v>
      </c>
      <c r="B10" s="265"/>
      <c r="C10" s="265"/>
      <c r="D10" s="265"/>
      <c r="E10" s="265"/>
      <c r="F10" s="265"/>
      <c r="G10" s="265"/>
      <c r="H10" s="265"/>
      <c r="I10" s="265"/>
      <c r="J10" s="265"/>
      <c r="K10" s="265"/>
      <c r="L10" s="265"/>
      <c r="M10" s="265"/>
      <c r="N10" s="265"/>
      <c r="O10" s="265"/>
      <c r="P10" s="282">
        <v>5.0000000000000001E-3</v>
      </c>
      <c r="Q10" s="282"/>
      <c r="R10" s="282"/>
      <c r="S10" s="282"/>
      <c r="T10" s="4"/>
      <c r="U10" s="269">
        <v>491.41</v>
      </c>
      <c r="V10" s="270"/>
      <c r="W10" s="270"/>
      <c r="X10" s="270"/>
      <c r="Y10" s="270" t="s">
        <v>156</v>
      </c>
      <c r="Z10" s="270"/>
      <c r="AA10" s="270"/>
      <c r="AB10" s="270"/>
      <c r="AC10" s="270"/>
      <c r="AD10" s="270"/>
      <c r="AE10" s="270"/>
      <c r="AF10" s="270"/>
      <c r="AG10" s="270"/>
      <c r="AH10" s="270"/>
      <c r="AI10" s="270"/>
      <c r="AJ10" s="270"/>
      <c r="AK10" s="270"/>
      <c r="AL10" s="277"/>
      <c r="AP10" s="87" t="str">
        <f t="shared" si="0"/>
        <v>Grad Student (GTF)</v>
      </c>
      <c r="AQ10" s="88">
        <v>7.0000000000000007E-2</v>
      </c>
      <c r="AR10" s="88" t="s">
        <v>129</v>
      </c>
      <c r="AS10" s="89">
        <v>4</v>
      </c>
      <c r="AT10" s="90"/>
      <c r="AU10" s="79"/>
      <c r="AV10" s="100" t="s">
        <v>126</v>
      </c>
      <c r="AW10" s="101" t="s">
        <v>130</v>
      </c>
      <c r="AX10" s="79"/>
      <c r="AY10" s="79"/>
      <c r="AZ10" s="79"/>
      <c r="BA10" s="79"/>
    </row>
    <row r="11" spans="1:53" ht="13.5" thickBot="1" x14ac:dyDescent="0.25">
      <c r="A11" s="288" t="s">
        <v>199</v>
      </c>
      <c r="B11" s="289"/>
      <c r="C11" s="289"/>
      <c r="D11" s="289"/>
      <c r="E11" s="289"/>
      <c r="F11" s="289"/>
      <c r="G11" s="289"/>
      <c r="H11" s="289"/>
      <c r="I11" s="289"/>
      <c r="J11" s="289"/>
      <c r="K11" s="289"/>
      <c r="L11" s="289"/>
      <c r="M11" s="289"/>
      <c r="N11" s="289"/>
      <c r="O11" s="289"/>
      <c r="P11" s="290">
        <v>0.01</v>
      </c>
      <c r="Q11" s="290"/>
      <c r="R11" s="290"/>
      <c r="S11" s="290"/>
      <c r="T11" s="5"/>
      <c r="U11" s="285">
        <v>611.26</v>
      </c>
      <c r="V11" s="286"/>
      <c r="W11" s="286"/>
      <c r="X11" s="286"/>
      <c r="Y11" s="286" t="s">
        <v>60</v>
      </c>
      <c r="Z11" s="286"/>
      <c r="AA11" s="286"/>
      <c r="AB11" s="286"/>
      <c r="AC11" s="286"/>
      <c r="AD11" s="286"/>
      <c r="AE11" s="286"/>
      <c r="AF11" s="286"/>
      <c r="AG11" s="286"/>
      <c r="AH11" s="286"/>
      <c r="AI11" s="286"/>
      <c r="AJ11" s="286"/>
      <c r="AK11" s="286"/>
      <c r="AL11" s="287"/>
      <c r="AP11" s="87" t="str">
        <f t="shared" si="0"/>
        <v>Undergrad</v>
      </c>
      <c r="AQ11" s="88">
        <v>0.01</v>
      </c>
      <c r="AR11" s="88" t="s">
        <v>129</v>
      </c>
      <c r="AS11" s="89">
        <v>2</v>
      </c>
      <c r="AT11" s="90">
        <v>0</v>
      </c>
      <c r="AU11" s="79"/>
      <c r="AV11" s="95">
        <f>AQ93</f>
        <v>0</v>
      </c>
      <c r="AW11" s="102">
        <v>0</v>
      </c>
      <c r="AX11" s="79"/>
      <c r="AY11" s="79"/>
      <c r="AZ11" s="79"/>
      <c r="BA11" s="79"/>
    </row>
    <row r="12" spans="1:53" x14ac:dyDescent="0.2">
      <c r="A12" s="29"/>
      <c r="B12" s="29"/>
      <c r="C12" s="29"/>
      <c r="D12" s="29"/>
      <c r="E12" s="29"/>
      <c r="F12" s="29"/>
      <c r="G12" s="29"/>
      <c r="H12" s="29"/>
      <c r="I12" s="29"/>
      <c r="J12" s="29"/>
      <c r="K12" s="29"/>
      <c r="L12" s="29"/>
      <c r="M12" s="29"/>
      <c r="N12" s="29"/>
      <c r="O12" s="29"/>
      <c r="P12" s="30"/>
      <c r="Q12" s="30"/>
      <c r="R12" s="30"/>
      <c r="S12" s="30"/>
      <c r="V12" s="32"/>
      <c r="W12" s="32"/>
      <c r="X12" s="32"/>
      <c r="Y12" s="32"/>
      <c r="AP12" s="87" t="str">
        <f>AP101</f>
        <v>Grad Student (no GTF)</v>
      </c>
      <c r="AQ12" s="88">
        <v>0.02</v>
      </c>
      <c r="AR12" s="88" t="s">
        <v>129</v>
      </c>
      <c r="AS12" s="89">
        <v>4</v>
      </c>
      <c r="AT12" s="90"/>
      <c r="AU12" s="79"/>
      <c r="AV12" s="95" t="str">
        <f>AQ94</f>
        <v>ORP-1</v>
      </c>
      <c r="AW12" s="103">
        <v>8.5000000000000006E-2</v>
      </c>
      <c r="AX12" s="79"/>
      <c r="AY12" s="79"/>
      <c r="AZ12" s="79"/>
      <c r="BA12" s="79"/>
    </row>
    <row r="13" spans="1:53" ht="13.5" thickBot="1" x14ac:dyDescent="0.25">
      <c r="A13" s="291" t="s">
        <v>18</v>
      </c>
      <c r="B13" s="292"/>
      <c r="C13" s="292"/>
      <c r="D13" s="292"/>
      <c r="E13" s="292"/>
      <c r="F13" s="292"/>
      <c r="G13" s="292"/>
      <c r="H13" s="292"/>
      <c r="I13" s="292"/>
      <c r="J13" s="292"/>
      <c r="K13" s="292"/>
      <c r="L13" s="292"/>
      <c r="M13" s="293" t="s">
        <v>165</v>
      </c>
      <c r="N13" s="293"/>
      <c r="O13" s="293"/>
      <c r="P13" s="293"/>
      <c r="U13" s="298" t="s">
        <v>161</v>
      </c>
      <c r="V13" s="299"/>
      <c r="W13" s="299"/>
      <c r="X13" s="299"/>
      <c r="Y13" s="299"/>
      <c r="Z13" s="299"/>
      <c r="AA13" s="299"/>
      <c r="AB13" s="294">
        <v>44074</v>
      </c>
      <c r="AC13" s="294"/>
      <c r="AD13" s="294"/>
      <c r="AE13" s="294"/>
      <c r="AP13" s="87" t="str">
        <f>AU95</f>
        <v>Full Time</v>
      </c>
      <c r="AQ13" s="88">
        <v>0.3</v>
      </c>
      <c r="AR13" s="88" t="s">
        <v>129</v>
      </c>
      <c r="AS13" s="89">
        <v>2</v>
      </c>
      <c r="AT13" s="90" t="s">
        <v>37</v>
      </c>
      <c r="AU13" s="79"/>
      <c r="AV13" s="95" t="str">
        <f>AQ95</f>
        <v>ORP-2</v>
      </c>
      <c r="AW13" s="103">
        <v>6.6000000000000003E-2</v>
      </c>
      <c r="AX13" s="79"/>
      <c r="AY13" s="79"/>
      <c r="AZ13" s="79"/>
      <c r="BA13" s="79"/>
    </row>
    <row r="14" spans="1:53" ht="13.5" thickBot="1" x14ac:dyDescent="0.25">
      <c r="A14" s="37"/>
      <c r="B14" s="29"/>
      <c r="C14" s="29"/>
      <c r="D14" s="29"/>
      <c r="E14" s="29"/>
      <c r="F14" s="29"/>
      <c r="G14" s="29"/>
      <c r="H14" s="29"/>
      <c r="I14" s="29"/>
      <c r="J14" s="29"/>
      <c r="K14" s="29"/>
      <c r="L14" s="29"/>
      <c r="M14" s="38"/>
      <c r="N14" s="38"/>
      <c r="O14" s="38"/>
      <c r="P14" s="38"/>
      <c r="V14" s="32"/>
      <c r="W14" s="32"/>
      <c r="X14" s="32"/>
      <c r="Y14" s="32"/>
      <c r="AP14" s="104" t="str">
        <f>AU96</f>
        <v>Part Time (inc. Grad Students)</v>
      </c>
      <c r="AQ14" s="105">
        <v>0.09</v>
      </c>
      <c r="AR14" s="105" t="s">
        <v>129</v>
      </c>
      <c r="AS14" s="106">
        <v>2</v>
      </c>
      <c r="AT14" s="107">
        <v>0</v>
      </c>
      <c r="AU14" s="79"/>
      <c r="AV14" s="96" t="str">
        <f>AQ96</f>
        <v>TRS</v>
      </c>
      <c r="AW14" s="108">
        <v>8.2500000000000004E-2</v>
      </c>
      <c r="AX14" s="79"/>
      <c r="AY14" s="79"/>
      <c r="AZ14" s="79"/>
      <c r="BA14" s="79"/>
    </row>
    <row r="15" spans="1:53" x14ac:dyDescent="0.2">
      <c r="A15" s="296" t="str">
        <f>IF($M$13="Actual","Enter Name, Role on Project, all Fringe Calculation Information and committed effort in the highlighted cells below.",IF($M$13="Estimate","Enter Name, Role on Project, Benefit Type, Monthly Salary, UH Start Date and committed effort in the highlighted cells below.  You do NOT need to input retirement or insurance information.","Please select fringe calculation method above."))</f>
        <v>Enter Name, Role on Project, all Fringe Calculation Information and committed effort in the highlighted cells below.</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P15" s="79"/>
      <c r="AQ15" s="79"/>
      <c r="AR15" s="79"/>
      <c r="AS15" s="79"/>
      <c r="AT15" s="79"/>
      <c r="AU15" s="79"/>
      <c r="AV15" s="79"/>
      <c r="AW15" s="79"/>
      <c r="AX15" s="79"/>
      <c r="AY15" s="79"/>
      <c r="AZ15" s="79"/>
      <c r="BA15" s="79"/>
    </row>
    <row r="16" spans="1:53" x14ac:dyDescent="0.2">
      <c r="A16" s="297"/>
      <c r="B16" s="297"/>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P16" s="79"/>
      <c r="AQ16" s="79"/>
      <c r="AR16" s="79"/>
      <c r="AS16" s="79"/>
      <c r="AT16" s="79"/>
      <c r="AU16" s="79"/>
      <c r="AV16" s="79"/>
      <c r="AW16" s="79"/>
      <c r="AX16" s="79"/>
      <c r="AY16" s="79"/>
      <c r="AZ16" s="79"/>
      <c r="BA16" s="79"/>
    </row>
    <row r="17" spans="1:53" ht="6.75" customHeight="1" x14ac:dyDescent="0.2">
      <c r="A17" s="3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P17" s="79"/>
      <c r="AQ17" s="79"/>
      <c r="AR17" s="79"/>
      <c r="AS17" s="79"/>
      <c r="AT17" s="79"/>
      <c r="AU17" s="79"/>
      <c r="AV17" s="79"/>
      <c r="AW17" s="79"/>
      <c r="AX17" s="79"/>
      <c r="AY17" s="79"/>
      <c r="AZ17" s="79"/>
      <c r="BA17" s="79"/>
    </row>
    <row r="18" spans="1:53" x14ac:dyDescent="0.2">
      <c r="A18" s="296" t="str">
        <f>IF($M$13=0,0,"Salary and Fringe Benefit information will calculate automatically.  This information is used to auto-populate the Personnel Expense sections of the Draft Budgets.")</f>
        <v>Salary and Fringe Benefit information will calculate automatically.  This information is used to auto-populate the Personnel Expense sections of the Draft Budgets.</v>
      </c>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P18" s="79"/>
      <c r="AQ18" s="79"/>
      <c r="AR18" s="79"/>
      <c r="AS18" s="79"/>
      <c r="AT18" s="79"/>
      <c r="AU18" s="79"/>
      <c r="AV18" s="79"/>
      <c r="AW18" s="79"/>
      <c r="AX18" s="79"/>
      <c r="AY18" s="79"/>
      <c r="AZ18" s="79"/>
      <c r="BA18" s="79"/>
    </row>
    <row r="19" spans="1:53" x14ac:dyDescent="0.2">
      <c r="A19" s="296"/>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P19" s="79"/>
      <c r="AQ19" s="79"/>
      <c r="AR19" s="79"/>
      <c r="AS19" s="79"/>
      <c r="AT19" s="79"/>
      <c r="AU19" s="79"/>
      <c r="AV19" s="79"/>
      <c r="AW19" s="79"/>
      <c r="AX19" s="79"/>
      <c r="AY19" s="79"/>
      <c r="AZ19" s="79"/>
      <c r="BA19" s="79"/>
    </row>
    <row r="20" spans="1:53" ht="13.5" thickBot="1" x14ac:dyDescent="0.25">
      <c r="AP20" s="79"/>
      <c r="AQ20" s="79"/>
      <c r="AR20" s="79"/>
      <c r="AS20" s="79"/>
      <c r="AT20" s="79"/>
      <c r="AU20" s="79"/>
      <c r="AV20" s="79"/>
      <c r="AW20" s="79"/>
      <c r="AX20" s="79"/>
      <c r="AY20" s="79"/>
      <c r="AZ20" s="79"/>
      <c r="BA20" s="79"/>
    </row>
    <row r="21" spans="1:53" ht="13.5" thickBot="1" x14ac:dyDescent="0.25">
      <c r="A21" s="271" t="s">
        <v>94</v>
      </c>
      <c r="B21" s="272"/>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300"/>
      <c r="AP21" s="77" t="s">
        <v>131</v>
      </c>
      <c r="AQ21" s="78"/>
      <c r="AR21" s="78"/>
      <c r="AS21" s="78"/>
      <c r="AT21" s="78"/>
      <c r="AU21" s="78"/>
      <c r="AV21" s="78"/>
      <c r="AW21" s="78"/>
      <c r="AX21" s="78"/>
      <c r="AY21" s="79"/>
      <c r="AZ21" s="79"/>
      <c r="BA21" s="79"/>
    </row>
    <row r="22" spans="1:53" ht="13.5" thickBot="1" x14ac:dyDescent="0.25">
      <c r="A22" s="311" t="s">
        <v>94</v>
      </c>
      <c r="B22" s="312"/>
      <c r="C22" s="312"/>
      <c r="D22" s="312"/>
      <c r="E22" s="312"/>
      <c r="F22" s="312"/>
      <c r="G22" s="312"/>
      <c r="H22" s="312"/>
      <c r="I22" s="312"/>
      <c r="J22" s="313"/>
      <c r="K22" s="314" t="s">
        <v>47</v>
      </c>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5"/>
      <c r="AP22" s="57" t="s">
        <v>21</v>
      </c>
      <c r="AQ22" s="109">
        <f>'Personnel Expense Calculator'!BB14</f>
        <v>0</v>
      </c>
      <c r="AR22" s="57"/>
      <c r="AS22" s="57"/>
      <c r="AT22" s="57"/>
      <c r="AU22" s="57"/>
      <c r="AV22" s="57"/>
      <c r="AW22" s="57"/>
      <c r="AX22" s="57"/>
      <c r="AY22" s="110"/>
      <c r="AZ22" s="110"/>
      <c r="BA22" s="110"/>
    </row>
    <row r="23" spans="1:53" s="2" customFormat="1" ht="26.1" customHeight="1" thickBot="1" x14ac:dyDescent="0.25">
      <c r="A23" s="301" t="s">
        <v>119</v>
      </c>
      <c r="B23" s="283"/>
      <c r="C23" s="283"/>
      <c r="D23" s="283"/>
      <c r="E23" s="283"/>
      <c r="F23" s="283"/>
      <c r="G23" s="320" t="s">
        <v>120</v>
      </c>
      <c r="H23" s="321"/>
      <c r="I23" s="321"/>
      <c r="J23" s="322"/>
      <c r="K23" s="324" t="s">
        <v>70</v>
      </c>
      <c r="L23" s="321"/>
      <c r="M23" s="321"/>
      <c r="N23" s="321"/>
      <c r="O23" s="321"/>
      <c r="P23" s="321"/>
      <c r="Q23" s="321"/>
      <c r="R23" s="322"/>
      <c r="S23" s="283" t="s">
        <v>71</v>
      </c>
      <c r="T23" s="283"/>
      <c r="U23" s="283"/>
      <c r="V23" s="283"/>
      <c r="W23" s="283" t="s">
        <v>59</v>
      </c>
      <c r="X23" s="283"/>
      <c r="Y23" s="283"/>
      <c r="Z23" s="283"/>
      <c r="AA23" s="283" t="s">
        <v>64</v>
      </c>
      <c r="AB23" s="283"/>
      <c r="AC23" s="283"/>
      <c r="AD23" s="283"/>
      <c r="AE23" s="284" t="s">
        <v>62</v>
      </c>
      <c r="AF23" s="283"/>
      <c r="AG23" s="283"/>
      <c r="AH23" s="283"/>
      <c r="AI23" s="283" t="s">
        <v>63</v>
      </c>
      <c r="AJ23" s="283"/>
      <c r="AK23" s="283"/>
      <c r="AL23" s="295"/>
      <c r="AP23" s="111" t="s">
        <v>119</v>
      </c>
      <c r="AQ23" s="112" t="s">
        <v>33</v>
      </c>
      <c r="AR23" s="113" t="s">
        <v>137</v>
      </c>
      <c r="AS23" s="112" t="s">
        <v>132</v>
      </c>
      <c r="AT23" s="112" t="s">
        <v>133</v>
      </c>
      <c r="AU23" s="112" t="s">
        <v>134</v>
      </c>
      <c r="AV23" s="112" t="s">
        <v>135</v>
      </c>
      <c r="AW23" s="112" t="s">
        <v>136</v>
      </c>
      <c r="AX23" s="114" t="s">
        <v>40</v>
      </c>
      <c r="AY23" s="79"/>
      <c r="AZ23" s="79"/>
      <c r="BA23" s="79"/>
    </row>
    <row r="24" spans="1:53" x14ac:dyDescent="0.2">
      <c r="A24" s="302"/>
      <c r="B24" s="303"/>
      <c r="C24" s="303"/>
      <c r="D24" s="303"/>
      <c r="E24" s="303"/>
      <c r="F24" s="304"/>
      <c r="G24" s="316"/>
      <c r="H24" s="317"/>
      <c r="I24" s="317"/>
      <c r="J24" s="318"/>
      <c r="K24" s="316"/>
      <c r="L24" s="317"/>
      <c r="M24" s="317"/>
      <c r="N24" s="317"/>
      <c r="O24" s="317"/>
      <c r="P24" s="317"/>
      <c r="Q24" s="317"/>
      <c r="R24" s="318"/>
      <c r="S24" s="323"/>
      <c r="T24" s="323"/>
      <c r="U24" s="323"/>
      <c r="V24" s="323"/>
      <c r="W24" s="309"/>
      <c r="X24" s="309"/>
      <c r="Y24" s="309"/>
      <c r="Z24" s="309"/>
      <c r="AA24" s="319"/>
      <c r="AB24" s="319"/>
      <c r="AC24" s="319"/>
      <c r="AD24" s="319"/>
      <c r="AE24" s="318"/>
      <c r="AF24" s="305"/>
      <c r="AG24" s="305"/>
      <c r="AH24" s="305"/>
      <c r="AI24" s="305"/>
      <c r="AJ24" s="305"/>
      <c r="AK24" s="305"/>
      <c r="AL24" s="310"/>
      <c r="AP24" s="95">
        <f t="shared" ref="AP24:AP32" si="1">A37</f>
        <v>0</v>
      </c>
      <c r="AQ24" s="89">
        <f t="shared" ref="AQ24:AQ32" si="2">K24</f>
        <v>0</v>
      </c>
      <c r="AR24" s="115">
        <f t="shared" ref="AR24:AR32" si="3">S24</f>
        <v>0</v>
      </c>
      <c r="AS24" s="88">
        <f t="shared" ref="AS24:AS32" si="4">AA24</f>
        <v>0</v>
      </c>
      <c r="AT24" s="89">
        <f>VLOOKUP(AQ24,BenefitCodes,5,FALSE)</f>
        <v>0</v>
      </c>
      <c r="AU24" s="88">
        <f t="shared" ref="AU24:AU32" si="5">VLOOKUP(AQ24,BenefitCodes,2,FALSE)</f>
        <v>0</v>
      </c>
      <c r="AV24" s="88">
        <f t="shared" ref="AV24:AV32" si="6">IF(VLOOKUP(AQ24,BenefitCodes,3,FALSE)="Y",VLOOKUP(AE24,RetRates,2,FALSE),0)</f>
        <v>0</v>
      </c>
      <c r="AW24" s="89">
        <f t="shared" ref="AW24:AW32" si="7">VLOOKUP(AQ24,BenefitCodes,4,FALSE)</f>
        <v>2</v>
      </c>
      <c r="AX24" s="90">
        <f t="shared" ref="AX24:AX32" si="8">AI24</f>
        <v>0</v>
      </c>
      <c r="AY24" s="79"/>
      <c r="AZ24" s="79"/>
      <c r="BA24" s="79"/>
    </row>
    <row r="25" spans="1:53" x14ac:dyDescent="0.2">
      <c r="A25" s="302"/>
      <c r="B25" s="305"/>
      <c r="C25" s="305"/>
      <c r="D25" s="305"/>
      <c r="E25" s="305"/>
      <c r="F25" s="305"/>
      <c r="G25" s="316"/>
      <c r="H25" s="317"/>
      <c r="I25" s="317"/>
      <c r="J25" s="318"/>
      <c r="K25" s="316"/>
      <c r="L25" s="317"/>
      <c r="M25" s="317"/>
      <c r="N25" s="317"/>
      <c r="O25" s="317"/>
      <c r="P25" s="317"/>
      <c r="Q25" s="317"/>
      <c r="R25" s="318"/>
      <c r="S25" s="306"/>
      <c r="T25" s="307"/>
      <c r="U25" s="307"/>
      <c r="V25" s="308"/>
      <c r="W25" s="309"/>
      <c r="X25" s="309"/>
      <c r="Y25" s="309"/>
      <c r="Z25" s="309"/>
      <c r="AA25" s="319"/>
      <c r="AB25" s="319"/>
      <c r="AC25" s="319"/>
      <c r="AD25" s="319"/>
      <c r="AE25" s="318"/>
      <c r="AF25" s="305"/>
      <c r="AG25" s="305"/>
      <c r="AH25" s="305"/>
      <c r="AI25" s="305"/>
      <c r="AJ25" s="305"/>
      <c r="AK25" s="305"/>
      <c r="AL25" s="310"/>
      <c r="AP25" s="95">
        <f t="shared" si="1"/>
        <v>0</v>
      </c>
      <c r="AQ25" s="89">
        <f t="shared" si="2"/>
        <v>0</v>
      </c>
      <c r="AR25" s="89">
        <f t="shared" si="3"/>
        <v>0</v>
      </c>
      <c r="AS25" s="88">
        <f t="shared" si="4"/>
        <v>0</v>
      </c>
      <c r="AT25" s="89">
        <f t="shared" ref="AT25:AT32" si="9">VLOOKUP(AQ25,BenefitCodes,5,FALSE)</f>
        <v>0</v>
      </c>
      <c r="AU25" s="88">
        <f t="shared" si="5"/>
        <v>0</v>
      </c>
      <c r="AV25" s="88">
        <f t="shared" si="6"/>
        <v>0</v>
      </c>
      <c r="AW25" s="89">
        <f t="shared" si="7"/>
        <v>2</v>
      </c>
      <c r="AX25" s="90">
        <f t="shared" si="8"/>
        <v>0</v>
      </c>
      <c r="AY25" s="79"/>
      <c r="AZ25" s="79"/>
      <c r="BA25" s="79"/>
    </row>
    <row r="26" spans="1:53" x14ac:dyDescent="0.2">
      <c r="A26" s="302"/>
      <c r="B26" s="305"/>
      <c r="C26" s="305"/>
      <c r="D26" s="305"/>
      <c r="E26" s="305"/>
      <c r="F26" s="305"/>
      <c r="G26" s="316"/>
      <c r="H26" s="317"/>
      <c r="I26" s="317"/>
      <c r="J26" s="318"/>
      <c r="K26" s="316"/>
      <c r="L26" s="317"/>
      <c r="M26" s="317"/>
      <c r="N26" s="317"/>
      <c r="O26" s="317"/>
      <c r="P26" s="317"/>
      <c r="Q26" s="317"/>
      <c r="R26" s="318"/>
      <c r="S26" s="306"/>
      <c r="T26" s="307"/>
      <c r="U26" s="307"/>
      <c r="V26" s="308"/>
      <c r="W26" s="309"/>
      <c r="X26" s="309"/>
      <c r="Y26" s="309"/>
      <c r="Z26" s="309"/>
      <c r="AA26" s="319"/>
      <c r="AB26" s="319"/>
      <c r="AC26" s="319"/>
      <c r="AD26" s="319"/>
      <c r="AE26" s="318"/>
      <c r="AF26" s="305"/>
      <c r="AG26" s="305"/>
      <c r="AH26" s="305"/>
      <c r="AI26" s="305"/>
      <c r="AJ26" s="305"/>
      <c r="AK26" s="305"/>
      <c r="AL26" s="310"/>
      <c r="AP26" s="95">
        <f t="shared" si="1"/>
        <v>0</v>
      </c>
      <c r="AQ26" s="89">
        <f t="shared" si="2"/>
        <v>0</v>
      </c>
      <c r="AR26" s="89">
        <f t="shared" si="3"/>
        <v>0</v>
      </c>
      <c r="AS26" s="88">
        <f t="shared" si="4"/>
        <v>0</v>
      </c>
      <c r="AT26" s="89">
        <f t="shared" si="9"/>
        <v>0</v>
      </c>
      <c r="AU26" s="88">
        <f t="shared" si="5"/>
        <v>0</v>
      </c>
      <c r="AV26" s="88">
        <f t="shared" si="6"/>
        <v>0</v>
      </c>
      <c r="AW26" s="89">
        <f t="shared" si="7"/>
        <v>2</v>
      </c>
      <c r="AX26" s="90">
        <f t="shared" si="8"/>
        <v>0</v>
      </c>
      <c r="AY26" s="79"/>
      <c r="AZ26" s="79"/>
      <c r="BA26" s="79"/>
    </row>
    <row r="27" spans="1:53" x14ac:dyDescent="0.2">
      <c r="A27" s="302"/>
      <c r="B27" s="305"/>
      <c r="C27" s="305"/>
      <c r="D27" s="305"/>
      <c r="E27" s="305"/>
      <c r="F27" s="305"/>
      <c r="G27" s="316"/>
      <c r="H27" s="317"/>
      <c r="I27" s="317"/>
      <c r="J27" s="318"/>
      <c r="K27" s="316"/>
      <c r="L27" s="317"/>
      <c r="M27" s="317"/>
      <c r="N27" s="317"/>
      <c r="O27" s="317"/>
      <c r="P27" s="317"/>
      <c r="Q27" s="317"/>
      <c r="R27" s="318"/>
      <c r="S27" s="306"/>
      <c r="T27" s="307"/>
      <c r="U27" s="307"/>
      <c r="V27" s="308"/>
      <c r="W27" s="309"/>
      <c r="X27" s="309"/>
      <c r="Y27" s="309"/>
      <c r="Z27" s="309"/>
      <c r="AA27" s="319"/>
      <c r="AB27" s="319"/>
      <c r="AC27" s="319"/>
      <c r="AD27" s="319"/>
      <c r="AE27" s="318"/>
      <c r="AF27" s="305"/>
      <c r="AG27" s="305"/>
      <c r="AH27" s="305"/>
      <c r="AI27" s="305"/>
      <c r="AJ27" s="305"/>
      <c r="AK27" s="305"/>
      <c r="AL27" s="310"/>
      <c r="AP27" s="95">
        <f t="shared" si="1"/>
        <v>0</v>
      </c>
      <c r="AQ27" s="89">
        <f t="shared" si="2"/>
        <v>0</v>
      </c>
      <c r="AR27" s="89">
        <f t="shared" si="3"/>
        <v>0</v>
      </c>
      <c r="AS27" s="88">
        <f t="shared" si="4"/>
        <v>0</v>
      </c>
      <c r="AT27" s="89">
        <f t="shared" si="9"/>
        <v>0</v>
      </c>
      <c r="AU27" s="88">
        <f t="shared" si="5"/>
        <v>0</v>
      </c>
      <c r="AV27" s="88">
        <f t="shared" si="6"/>
        <v>0</v>
      </c>
      <c r="AW27" s="89">
        <f t="shared" si="7"/>
        <v>2</v>
      </c>
      <c r="AX27" s="90">
        <f t="shared" si="8"/>
        <v>0</v>
      </c>
      <c r="AY27" s="79"/>
      <c r="AZ27" s="79"/>
      <c r="BA27" s="79"/>
    </row>
    <row r="28" spans="1:53" x14ac:dyDescent="0.2">
      <c r="A28" s="302"/>
      <c r="B28" s="305"/>
      <c r="C28" s="305"/>
      <c r="D28" s="305"/>
      <c r="E28" s="305"/>
      <c r="F28" s="305"/>
      <c r="G28" s="316"/>
      <c r="H28" s="317"/>
      <c r="I28" s="317"/>
      <c r="J28" s="318"/>
      <c r="K28" s="316"/>
      <c r="L28" s="317"/>
      <c r="M28" s="317"/>
      <c r="N28" s="317"/>
      <c r="O28" s="317"/>
      <c r="P28" s="317"/>
      <c r="Q28" s="317"/>
      <c r="R28" s="318"/>
      <c r="S28" s="306"/>
      <c r="T28" s="307"/>
      <c r="U28" s="307"/>
      <c r="V28" s="308"/>
      <c r="W28" s="309"/>
      <c r="X28" s="309"/>
      <c r="Y28" s="309"/>
      <c r="Z28" s="309"/>
      <c r="AA28" s="319"/>
      <c r="AB28" s="319"/>
      <c r="AC28" s="319"/>
      <c r="AD28" s="319"/>
      <c r="AE28" s="318"/>
      <c r="AF28" s="305"/>
      <c r="AG28" s="305"/>
      <c r="AH28" s="305"/>
      <c r="AI28" s="305"/>
      <c r="AJ28" s="305"/>
      <c r="AK28" s="305"/>
      <c r="AL28" s="310"/>
      <c r="AP28" s="95">
        <f t="shared" si="1"/>
        <v>0</v>
      </c>
      <c r="AQ28" s="89">
        <f t="shared" si="2"/>
        <v>0</v>
      </c>
      <c r="AR28" s="89">
        <f t="shared" si="3"/>
        <v>0</v>
      </c>
      <c r="AS28" s="88">
        <f t="shared" si="4"/>
        <v>0</v>
      </c>
      <c r="AT28" s="89">
        <f t="shared" si="9"/>
        <v>0</v>
      </c>
      <c r="AU28" s="88">
        <f t="shared" si="5"/>
        <v>0</v>
      </c>
      <c r="AV28" s="88">
        <f t="shared" si="6"/>
        <v>0</v>
      </c>
      <c r="AW28" s="89">
        <f t="shared" si="7"/>
        <v>2</v>
      </c>
      <c r="AX28" s="90">
        <f t="shared" si="8"/>
        <v>0</v>
      </c>
      <c r="AY28" s="79"/>
      <c r="AZ28" s="79"/>
      <c r="BA28" s="79"/>
    </row>
    <row r="29" spans="1:53" x14ac:dyDescent="0.2">
      <c r="A29" s="302"/>
      <c r="B29" s="305"/>
      <c r="C29" s="305"/>
      <c r="D29" s="305"/>
      <c r="E29" s="305"/>
      <c r="F29" s="305"/>
      <c r="G29" s="316"/>
      <c r="H29" s="317"/>
      <c r="I29" s="317"/>
      <c r="J29" s="318"/>
      <c r="K29" s="316"/>
      <c r="L29" s="317"/>
      <c r="M29" s="317"/>
      <c r="N29" s="317"/>
      <c r="O29" s="317"/>
      <c r="P29" s="317"/>
      <c r="Q29" s="317"/>
      <c r="R29" s="318"/>
      <c r="S29" s="306"/>
      <c r="T29" s="307"/>
      <c r="U29" s="307"/>
      <c r="V29" s="308"/>
      <c r="W29" s="309"/>
      <c r="X29" s="309"/>
      <c r="Y29" s="309"/>
      <c r="Z29" s="309"/>
      <c r="AA29" s="319"/>
      <c r="AB29" s="319"/>
      <c r="AC29" s="319"/>
      <c r="AD29" s="319"/>
      <c r="AE29" s="318"/>
      <c r="AF29" s="305"/>
      <c r="AG29" s="305"/>
      <c r="AH29" s="305"/>
      <c r="AI29" s="305"/>
      <c r="AJ29" s="305"/>
      <c r="AK29" s="305"/>
      <c r="AL29" s="310"/>
      <c r="AP29" s="95">
        <f t="shared" si="1"/>
        <v>0</v>
      </c>
      <c r="AQ29" s="89">
        <f t="shared" si="2"/>
        <v>0</v>
      </c>
      <c r="AR29" s="89">
        <f t="shared" si="3"/>
        <v>0</v>
      </c>
      <c r="AS29" s="88">
        <f t="shared" si="4"/>
        <v>0</v>
      </c>
      <c r="AT29" s="89">
        <f t="shared" si="9"/>
        <v>0</v>
      </c>
      <c r="AU29" s="88">
        <f t="shared" si="5"/>
        <v>0</v>
      </c>
      <c r="AV29" s="88">
        <f t="shared" si="6"/>
        <v>0</v>
      </c>
      <c r="AW29" s="89">
        <f t="shared" si="7"/>
        <v>2</v>
      </c>
      <c r="AX29" s="90">
        <f t="shared" si="8"/>
        <v>0</v>
      </c>
      <c r="AY29" s="79"/>
      <c r="AZ29" s="79"/>
      <c r="BA29" s="79"/>
    </row>
    <row r="30" spans="1:53" x14ac:dyDescent="0.2">
      <c r="A30" s="302"/>
      <c r="B30" s="305"/>
      <c r="C30" s="305"/>
      <c r="D30" s="305"/>
      <c r="E30" s="305"/>
      <c r="F30" s="305"/>
      <c r="G30" s="316"/>
      <c r="H30" s="317"/>
      <c r="I30" s="317"/>
      <c r="J30" s="318"/>
      <c r="K30" s="316"/>
      <c r="L30" s="317"/>
      <c r="M30" s="317"/>
      <c r="N30" s="317"/>
      <c r="O30" s="317"/>
      <c r="P30" s="317"/>
      <c r="Q30" s="317"/>
      <c r="R30" s="318"/>
      <c r="S30" s="306"/>
      <c r="T30" s="307"/>
      <c r="U30" s="307"/>
      <c r="V30" s="308"/>
      <c r="W30" s="309"/>
      <c r="X30" s="309"/>
      <c r="Y30" s="309"/>
      <c r="Z30" s="309"/>
      <c r="AA30" s="319"/>
      <c r="AB30" s="319"/>
      <c r="AC30" s="319"/>
      <c r="AD30" s="319"/>
      <c r="AE30" s="318"/>
      <c r="AF30" s="305"/>
      <c r="AG30" s="305"/>
      <c r="AH30" s="305"/>
      <c r="AI30" s="305"/>
      <c r="AJ30" s="305"/>
      <c r="AK30" s="305"/>
      <c r="AL30" s="310"/>
      <c r="AP30" s="95">
        <f t="shared" si="1"/>
        <v>0</v>
      </c>
      <c r="AQ30" s="89">
        <f t="shared" si="2"/>
        <v>0</v>
      </c>
      <c r="AR30" s="89">
        <f t="shared" si="3"/>
        <v>0</v>
      </c>
      <c r="AS30" s="88">
        <f t="shared" si="4"/>
        <v>0</v>
      </c>
      <c r="AT30" s="89">
        <f t="shared" si="9"/>
        <v>0</v>
      </c>
      <c r="AU30" s="88">
        <f t="shared" si="5"/>
        <v>0</v>
      </c>
      <c r="AV30" s="88">
        <f t="shared" si="6"/>
        <v>0</v>
      </c>
      <c r="AW30" s="89">
        <f t="shared" si="7"/>
        <v>2</v>
      </c>
      <c r="AX30" s="90">
        <f t="shared" si="8"/>
        <v>0</v>
      </c>
      <c r="AY30" s="79"/>
      <c r="AZ30" s="79"/>
      <c r="BA30" s="79"/>
    </row>
    <row r="31" spans="1:53" x14ac:dyDescent="0.2">
      <c r="A31" s="302"/>
      <c r="B31" s="305"/>
      <c r="C31" s="305"/>
      <c r="D31" s="305"/>
      <c r="E31" s="305"/>
      <c r="F31" s="305"/>
      <c r="G31" s="316"/>
      <c r="H31" s="317"/>
      <c r="I31" s="317"/>
      <c r="J31" s="318"/>
      <c r="K31" s="316"/>
      <c r="L31" s="317"/>
      <c r="M31" s="317"/>
      <c r="N31" s="317"/>
      <c r="O31" s="317"/>
      <c r="P31" s="317"/>
      <c r="Q31" s="317"/>
      <c r="R31" s="318"/>
      <c r="S31" s="306"/>
      <c r="T31" s="307"/>
      <c r="U31" s="307"/>
      <c r="V31" s="308"/>
      <c r="W31" s="309"/>
      <c r="X31" s="309"/>
      <c r="Y31" s="309"/>
      <c r="Z31" s="309"/>
      <c r="AA31" s="319"/>
      <c r="AB31" s="319"/>
      <c r="AC31" s="319"/>
      <c r="AD31" s="319"/>
      <c r="AE31" s="318"/>
      <c r="AF31" s="305"/>
      <c r="AG31" s="305"/>
      <c r="AH31" s="305"/>
      <c r="AI31" s="305"/>
      <c r="AJ31" s="305"/>
      <c r="AK31" s="305"/>
      <c r="AL31" s="310"/>
      <c r="AP31" s="95">
        <f t="shared" si="1"/>
        <v>0</v>
      </c>
      <c r="AQ31" s="89">
        <f t="shared" si="2"/>
        <v>0</v>
      </c>
      <c r="AR31" s="89">
        <f t="shared" si="3"/>
        <v>0</v>
      </c>
      <c r="AS31" s="88">
        <f t="shared" si="4"/>
        <v>0</v>
      </c>
      <c r="AT31" s="89">
        <f t="shared" si="9"/>
        <v>0</v>
      </c>
      <c r="AU31" s="88">
        <f t="shared" si="5"/>
        <v>0</v>
      </c>
      <c r="AV31" s="88">
        <f t="shared" si="6"/>
        <v>0</v>
      </c>
      <c r="AW31" s="89">
        <f t="shared" si="7"/>
        <v>2</v>
      </c>
      <c r="AX31" s="90">
        <f t="shared" si="8"/>
        <v>0</v>
      </c>
      <c r="AY31" s="79"/>
      <c r="AZ31" s="79"/>
      <c r="BA31" s="79"/>
    </row>
    <row r="32" spans="1:53" ht="13.5" thickBot="1" x14ac:dyDescent="0.25">
      <c r="A32" s="332"/>
      <c r="B32" s="326"/>
      <c r="C32" s="326"/>
      <c r="D32" s="326"/>
      <c r="E32" s="326"/>
      <c r="F32" s="326"/>
      <c r="G32" s="330"/>
      <c r="H32" s="331"/>
      <c r="I32" s="331"/>
      <c r="J32" s="325"/>
      <c r="K32" s="330"/>
      <c r="L32" s="331"/>
      <c r="M32" s="331"/>
      <c r="N32" s="331"/>
      <c r="O32" s="331"/>
      <c r="P32" s="331"/>
      <c r="Q32" s="331"/>
      <c r="R32" s="325"/>
      <c r="S32" s="338"/>
      <c r="T32" s="339"/>
      <c r="U32" s="339"/>
      <c r="V32" s="340"/>
      <c r="W32" s="341"/>
      <c r="X32" s="341"/>
      <c r="Y32" s="341"/>
      <c r="Z32" s="341"/>
      <c r="AA32" s="328"/>
      <c r="AB32" s="328"/>
      <c r="AC32" s="328"/>
      <c r="AD32" s="328"/>
      <c r="AE32" s="325"/>
      <c r="AF32" s="326"/>
      <c r="AG32" s="326"/>
      <c r="AH32" s="326"/>
      <c r="AI32" s="326"/>
      <c r="AJ32" s="326"/>
      <c r="AK32" s="326"/>
      <c r="AL32" s="327"/>
      <c r="AP32" s="96">
        <f t="shared" si="1"/>
        <v>0</v>
      </c>
      <c r="AQ32" s="106">
        <f t="shared" si="2"/>
        <v>0</v>
      </c>
      <c r="AR32" s="106">
        <f t="shared" si="3"/>
        <v>0</v>
      </c>
      <c r="AS32" s="105">
        <f t="shared" si="4"/>
        <v>0</v>
      </c>
      <c r="AT32" s="106">
        <f t="shared" si="9"/>
        <v>0</v>
      </c>
      <c r="AU32" s="105">
        <f t="shared" si="5"/>
        <v>0</v>
      </c>
      <c r="AV32" s="105">
        <f t="shared" si="6"/>
        <v>0</v>
      </c>
      <c r="AW32" s="106">
        <f t="shared" si="7"/>
        <v>2</v>
      </c>
      <c r="AX32" s="107">
        <f t="shared" si="8"/>
        <v>0</v>
      </c>
      <c r="AY32" s="79"/>
      <c r="AZ32" s="79"/>
      <c r="BA32" s="79"/>
    </row>
    <row r="33" spans="1:53" ht="13.5" thickBot="1" x14ac:dyDescent="0.25">
      <c r="AP33" s="79"/>
      <c r="AQ33" s="79"/>
      <c r="AR33" s="79"/>
      <c r="AS33" s="79"/>
      <c r="AT33" s="79"/>
      <c r="AU33" s="79"/>
      <c r="AV33" s="79"/>
      <c r="AW33" s="79"/>
      <c r="AX33" s="79"/>
      <c r="AY33" s="79"/>
      <c r="AZ33" s="79"/>
      <c r="BA33" s="79"/>
    </row>
    <row r="34" spans="1:53" ht="13.5" thickBot="1" x14ac:dyDescent="0.25">
      <c r="A34" s="271" t="s">
        <v>243</v>
      </c>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300"/>
      <c r="AP34" s="77" t="s">
        <v>97</v>
      </c>
      <c r="AQ34" s="78"/>
      <c r="AR34" s="78"/>
      <c r="AS34" s="78"/>
      <c r="AT34" s="78"/>
      <c r="AU34" s="78"/>
      <c r="AV34" s="78"/>
      <c r="AW34" s="78"/>
      <c r="AX34" s="78"/>
      <c r="AY34" s="78"/>
      <c r="AZ34" s="78"/>
      <c r="BA34" s="79"/>
    </row>
    <row r="35" spans="1:53" ht="13.5" thickBot="1" x14ac:dyDescent="0.25">
      <c r="A35" s="261" t="s">
        <v>106</v>
      </c>
      <c r="B35" s="262"/>
      <c r="C35" s="262"/>
      <c r="D35" s="262"/>
      <c r="E35" s="262"/>
      <c r="F35" s="262"/>
      <c r="G35" s="262"/>
      <c r="H35" s="329" t="s">
        <v>107</v>
      </c>
      <c r="I35" s="329"/>
      <c r="J35" s="329"/>
      <c r="K35" s="329"/>
      <c r="L35" s="329"/>
      <c r="M35" s="329" t="s">
        <v>108</v>
      </c>
      <c r="N35" s="329"/>
      <c r="O35" s="329"/>
      <c r="P35" s="329"/>
      <c r="Q35" s="329"/>
      <c r="R35" s="329" t="s">
        <v>109</v>
      </c>
      <c r="S35" s="329"/>
      <c r="T35" s="329"/>
      <c r="U35" s="329"/>
      <c r="V35" s="329"/>
      <c r="W35" s="329" t="s">
        <v>110</v>
      </c>
      <c r="X35" s="329"/>
      <c r="Y35" s="329"/>
      <c r="Z35" s="329"/>
      <c r="AA35" s="329"/>
      <c r="AB35" s="329" t="s">
        <v>111</v>
      </c>
      <c r="AC35" s="329"/>
      <c r="AD35" s="329"/>
      <c r="AE35" s="329"/>
      <c r="AF35" s="351"/>
      <c r="AG35" s="354" t="s">
        <v>112</v>
      </c>
      <c r="AH35" s="329"/>
      <c r="AI35" s="329"/>
      <c r="AJ35" s="329"/>
      <c r="AK35" s="329"/>
      <c r="AL35" s="351"/>
      <c r="AP35" s="57" t="s">
        <v>98</v>
      </c>
      <c r="AQ35" s="57">
        <v>1</v>
      </c>
      <c r="AR35" s="57"/>
      <c r="AS35" s="116">
        <f ca="1">IF(AB13&lt;&gt;0,AB13,TODAY())</f>
        <v>44074</v>
      </c>
      <c r="AT35" s="109" t="s">
        <v>16</v>
      </c>
      <c r="AU35" s="116">
        <f ca="1">EDATE(AS35,12)-1</f>
        <v>44438</v>
      </c>
      <c r="AV35" s="57"/>
      <c r="AW35" s="57"/>
      <c r="AX35" s="57"/>
      <c r="AY35" s="57"/>
      <c r="AZ35" s="57"/>
      <c r="BA35" s="79"/>
    </row>
    <row r="36" spans="1:53" ht="13.5" thickBot="1" x14ac:dyDescent="0.25">
      <c r="A36" s="333"/>
      <c r="B36" s="276"/>
      <c r="C36" s="276"/>
      <c r="D36" s="276"/>
      <c r="E36" s="276"/>
      <c r="F36" s="276"/>
      <c r="G36" s="276"/>
      <c r="H36" s="334" t="s">
        <v>113</v>
      </c>
      <c r="I36" s="334"/>
      <c r="J36" s="335" t="s">
        <v>79</v>
      </c>
      <c r="K36" s="336"/>
      <c r="L36" s="337"/>
      <c r="M36" s="334" t="s">
        <v>80</v>
      </c>
      <c r="N36" s="334"/>
      <c r="O36" s="334" t="s">
        <v>79</v>
      </c>
      <c r="P36" s="334"/>
      <c r="Q36" s="334"/>
      <c r="R36" s="334" t="s">
        <v>80</v>
      </c>
      <c r="S36" s="334"/>
      <c r="T36" s="334" t="s">
        <v>81</v>
      </c>
      <c r="U36" s="334"/>
      <c r="V36" s="334"/>
      <c r="W36" s="334" t="s">
        <v>80</v>
      </c>
      <c r="X36" s="334"/>
      <c r="Y36" s="334" t="s">
        <v>79</v>
      </c>
      <c r="Z36" s="334"/>
      <c r="AA36" s="334"/>
      <c r="AB36" s="334" t="s">
        <v>113</v>
      </c>
      <c r="AC36" s="334"/>
      <c r="AD36" s="334" t="s">
        <v>81</v>
      </c>
      <c r="AE36" s="334"/>
      <c r="AF36" s="352"/>
      <c r="AG36" s="355"/>
      <c r="AH36" s="276"/>
      <c r="AI36" s="276"/>
      <c r="AJ36" s="276"/>
      <c r="AK36" s="276"/>
      <c r="AL36" s="356"/>
      <c r="AP36" s="117" t="s">
        <v>119</v>
      </c>
      <c r="AQ36" s="118" t="s">
        <v>80</v>
      </c>
      <c r="AR36" s="119" t="s">
        <v>15</v>
      </c>
      <c r="AS36" s="119" t="s">
        <v>99</v>
      </c>
      <c r="AT36" s="119" t="s">
        <v>9</v>
      </c>
      <c r="AU36" s="118" t="s">
        <v>10</v>
      </c>
      <c r="AV36" s="119" t="s">
        <v>11</v>
      </c>
      <c r="AW36" s="119" t="s">
        <v>12</v>
      </c>
      <c r="AX36" s="119" t="s">
        <v>13</v>
      </c>
      <c r="AY36" s="118" t="s">
        <v>100</v>
      </c>
      <c r="AZ36" s="120" t="s">
        <v>14</v>
      </c>
      <c r="BA36" s="79"/>
    </row>
    <row r="37" spans="1:53" x14ac:dyDescent="0.2">
      <c r="A37" s="342">
        <f>IF(A24&lt;&gt;0,(A24&amp;", "&amp;G24),0)</f>
        <v>0</v>
      </c>
      <c r="B37" s="343"/>
      <c r="C37" s="343"/>
      <c r="D37" s="343"/>
      <c r="E37" s="343"/>
      <c r="F37" s="343"/>
      <c r="G37" s="343"/>
      <c r="H37" s="344"/>
      <c r="I37" s="344"/>
      <c r="J37" s="345">
        <f>AU37</f>
        <v>0</v>
      </c>
      <c r="K37" s="346"/>
      <c r="L37" s="347"/>
      <c r="M37" s="344"/>
      <c r="N37" s="344"/>
      <c r="O37" s="353">
        <f>AU48</f>
        <v>0</v>
      </c>
      <c r="P37" s="353"/>
      <c r="Q37" s="353"/>
      <c r="R37" s="344"/>
      <c r="S37" s="344"/>
      <c r="T37" s="353">
        <f>AU59</f>
        <v>0</v>
      </c>
      <c r="U37" s="353"/>
      <c r="V37" s="353"/>
      <c r="W37" s="344"/>
      <c r="X37" s="344"/>
      <c r="Y37" s="353">
        <f>AU70</f>
        <v>0</v>
      </c>
      <c r="Z37" s="353"/>
      <c r="AA37" s="353"/>
      <c r="AB37" s="344"/>
      <c r="AC37" s="344"/>
      <c r="AD37" s="353">
        <f>AU81</f>
        <v>0</v>
      </c>
      <c r="AE37" s="353"/>
      <c r="AF37" s="357"/>
      <c r="AG37" s="348">
        <f>J37+O37+T37+Y37+AD37</f>
        <v>0</v>
      </c>
      <c r="AH37" s="349"/>
      <c r="AI37" s="349"/>
      <c r="AJ37" s="349"/>
      <c r="AK37" s="349"/>
      <c r="AL37" s="350"/>
      <c r="AP37" s="95">
        <f>$AP24</f>
        <v>0</v>
      </c>
      <c r="AQ37" s="121">
        <f>H37</f>
        <v>0</v>
      </c>
      <c r="AR37" s="122">
        <f>IF(W24=0,0,(($AS$35-W24)/365))</f>
        <v>0</v>
      </c>
      <c r="AS37" s="123">
        <f>AQ37*AR24*(1+AS24)^($AQ$35-1)</f>
        <v>0</v>
      </c>
      <c r="AT37" s="123">
        <f t="shared" ref="AT37:AT45" si="10">AQ37*IF(AT24="G",150,IF(AT24="L",IF(AR37&gt;=42,420,(FLOOR(AR37,2)*10)),0))</f>
        <v>0</v>
      </c>
      <c r="AU37" s="124">
        <f t="shared" ref="AU37:AU45" si="11">AS37+AT37</f>
        <v>0</v>
      </c>
      <c r="AV37" s="123">
        <f>AU37*AU24</f>
        <v>0</v>
      </c>
      <c r="AW37" s="123">
        <f>AU37*AV24</f>
        <v>0</v>
      </c>
      <c r="AX37" s="123">
        <f t="shared" ref="AX37:AX45" si="12">AQ37*VLOOKUP(AX24,InsRates,AW24,FALSE)</f>
        <v>0</v>
      </c>
      <c r="AY37" s="124">
        <f t="shared" ref="AY37:AY45" si="13">IF(CalcMethod="Actual",SUM(AV37:AX37),0)</f>
        <v>0</v>
      </c>
      <c r="AZ37" s="125">
        <f t="shared" ref="AZ37:AZ45" si="14">IF(CalcMethod="Estimate",AV37,0)</f>
        <v>0</v>
      </c>
      <c r="BA37" s="79"/>
    </row>
    <row r="38" spans="1:53" x14ac:dyDescent="0.2">
      <c r="A38" s="359">
        <f t="shared" ref="A38:A45" si="15">IF(A25&lt;&gt;0,(A25&amp;", "&amp;G25),0)</f>
        <v>0</v>
      </c>
      <c r="B38" s="360"/>
      <c r="C38" s="360"/>
      <c r="D38" s="360"/>
      <c r="E38" s="360"/>
      <c r="F38" s="360"/>
      <c r="G38" s="361"/>
      <c r="H38" s="344"/>
      <c r="I38" s="344"/>
      <c r="J38" s="345">
        <f t="shared" ref="J38:J45" si="16">AU38</f>
        <v>0</v>
      </c>
      <c r="K38" s="346"/>
      <c r="L38" s="347"/>
      <c r="M38" s="344"/>
      <c r="N38" s="344"/>
      <c r="O38" s="345">
        <f t="shared" ref="O38:O45" si="17">AU49</f>
        <v>0</v>
      </c>
      <c r="P38" s="346"/>
      <c r="Q38" s="347"/>
      <c r="R38" s="344"/>
      <c r="S38" s="344"/>
      <c r="T38" s="345">
        <f t="shared" ref="T38:T45" si="18">AU60</f>
        <v>0</v>
      </c>
      <c r="U38" s="346"/>
      <c r="V38" s="347"/>
      <c r="W38" s="344"/>
      <c r="X38" s="344"/>
      <c r="Y38" s="345">
        <f t="shared" ref="Y38:Y45" si="19">AU71</f>
        <v>0</v>
      </c>
      <c r="Z38" s="346"/>
      <c r="AA38" s="347"/>
      <c r="AB38" s="344"/>
      <c r="AC38" s="344"/>
      <c r="AD38" s="345">
        <f t="shared" ref="AD38:AD45" si="20">AU82</f>
        <v>0</v>
      </c>
      <c r="AE38" s="346"/>
      <c r="AF38" s="358"/>
      <c r="AG38" s="348">
        <f t="shared" ref="AG38:AG45" si="21">J38+O38+T38+Y38+AD38</f>
        <v>0</v>
      </c>
      <c r="AH38" s="349"/>
      <c r="AI38" s="349"/>
      <c r="AJ38" s="349"/>
      <c r="AK38" s="349"/>
      <c r="AL38" s="350"/>
      <c r="AP38" s="95">
        <f t="shared" ref="AP38:AP45" si="22">$AP25</f>
        <v>0</v>
      </c>
      <c r="AQ38" s="121">
        <f t="shared" ref="AQ38:AQ45" si="23">H38</f>
        <v>0</v>
      </c>
      <c r="AR38" s="122">
        <f t="shared" ref="AR38:AR45" si="24">IF(W25=0,0,(($AS$35-W25)/365))</f>
        <v>0</v>
      </c>
      <c r="AS38" s="123">
        <f t="shared" ref="AS38:AS45" si="25">AQ38*AR25*(1+AS25)^($AQ$35-1)</f>
        <v>0</v>
      </c>
      <c r="AT38" s="123">
        <f t="shared" si="10"/>
        <v>0</v>
      </c>
      <c r="AU38" s="124">
        <f t="shared" si="11"/>
        <v>0</v>
      </c>
      <c r="AV38" s="123">
        <f t="shared" ref="AV38:AV45" si="26">AU38*AU25</f>
        <v>0</v>
      </c>
      <c r="AW38" s="123">
        <f t="shared" ref="AW38:AW45" si="27">AU38*AV25</f>
        <v>0</v>
      </c>
      <c r="AX38" s="123">
        <f t="shared" si="12"/>
        <v>0</v>
      </c>
      <c r="AY38" s="124">
        <f t="shared" si="13"/>
        <v>0</v>
      </c>
      <c r="AZ38" s="125">
        <f t="shared" si="14"/>
        <v>0</v>
      </c>
      <c r="BA38" s="79"/>
    </row>
    <row r="39" spans="1:53" x14ac:dyDescent="0.2">
      <c r="A39" s="359">
        <f t="shared" si="15"/>
        <v>0</v>
      </c>
      <c r="B39" s="360"/>
      <c r="C39" s="360"/>
      <c r="D39" s="360"/>
      <c r="E39" s="360"/>
      <c r="F39" s="360"/>
      <c r="G39" s="361"/>
      <c r="H39" s="344"/>
      <c r="I39" s="344"/>
      <c r="J39" s="345">
        <f t="shared" si="16"/>
        <v>0</v>
      </c>
      <c r="K39" s="346"/>
      <c r="L39" s="347"/>
      <c r="M39" s="344"/>
      <c r="N39" s="344"/>
      <c r="O39" s="345">
        <f t="shared" si="17"/>
        <v>0</v>
      </c>
      <c r="P39" s="346"/>
      <c r="Q39" s="347"/>
      <c r="R39" s="344"/>
      <c r="S39" s="344"/>
      <c r="T39" s="345">
        <f t="shared" si="18"/>
        <v>0</v>
      </c>
      <c r="U39" s="346"/>
      <c r="V39" s="347"/>
      <c r="W39" s="344"/>
      <c r="X39" s="344"/>
      <c r="Y39" s="345">
        <f t="shared" si="19"/>
        <v>0</v>
      </c>
      <c r="Z39" s="346"/>
      <c r="AA39" s="347"/>
      <c r="AB39" s="344"/>
      <c r="AC39" s="344"/>
      <c r="AD39" s="345">
        <f t="shared" si="20"/>
        <v>0</v>
      </c>
      <c r="AE39" s="346"/>
      <c r="AF39" s="358"/>
      <c r="AG39" s="348">
        <f t="shared" si="21"/>
        <v>0</v>
      </c>
      <c r="AH39" s="349"/>
      <c r="AI39" s="349"/>
      <c r="AJ39" s="349"/>
      <c r="AK39" s="349"/>
      <c r="AL39" s="350"/>
      <c r="AP39" s="95">
        <f t="shared" si="22"/>
        <v>0</v>
      </c>
      <c r="AQ39" s="121">
        <f t="shared" si="23"/>
        <v>0</v>
      </c>
      <c r="AR39" s="122">
        <f t="shared" si="24"/>
        <v>0</v>
      </c>
      <c r="AS39" s="123">
        <f t="shared" si="25"/>
        <v>0</v>
      </c>
      <c r="AT39" s="123">
        <f t="shared" si="10"/>
        <v>0</v>
      </c>
      <c r="AU39" s="124">
        <f t="shared" si="11"/>
        <v>0</v>
      </c>
      <c r="AV39" s="123">
        <f t="shared" si="26"/>
        <v>0</v>
      </c>
      <c r="AW39" s="123">
        <f t="shared" si="27"/>
        <v>0</v>
      </c>
      <c r="AX39" s="123">
        <f t="shared" si="12"/>
        <v>0</v>
      </c>
      <c r="AY39" s="124">
        <f t="shared" si="13"/>
        <v>0</v>
      </c>
      <c r="AZ39" s="125">
        <f t="shared" si="14"/>
        <v>0</v>
      </c>
      <c r="BA39" s="79"/>
    </row>
    <row r="40" spans="1:53" x14ac:dyDescent="0.2">
      <c r="A40" s="359">
        <f t="shared" si="15"/>
        <v>0</v>
      </c>
      <c r="B40" s="360"/>
      <c r="C40" s="360"/>
      <c r="D40" s="360"/>
      <c r="E40" s="360"/>
      <c r="F40" s="360"/>
      <c r="G40" s="361"/>
      <c r="H40" s="344"/>
      <c r="I40" s="344"/>
      <c r="J40" s="345">
        <f t="shared" si="16"/>
        <v>0</v>
      </c>
      <c r="K40" s="346"/>
      <c r="L40" s="347"/>
      <c r="M40" s="344"/>
      <c r="N40" s="344"/>
      <c r="O40" s="345">
        <f t="shared" si="17"/>
        <v>0</v>
      </c>
      <c r="P40" s="346"/>
      <c r="Q40" s="347"/>
      <c r="R40" s="344"/>
      <c r="S40" s="344"/>
      <c r="T40" s="345">
        <f t="shared" si="18"/>
        <v>0</v>
      </c>
      <c r="U40" s="346"/>
      <c r="V40" s="347"/>
      <c r="W40" s="344"/>
      <c r="X40" s="344"/>
      <c r="Y40" s="345">
        <f t="shared" si="19"/>
        <v>0</v>
      </c>
      <c r="Z40" s="346"/>
      <c r="AA40" s="347"/>
      <c r="AB40" s="344"/>
      <c r="AC40" s="344"/>
      <c r="AD40" s="345">
        <f t="shared" si="20"/>
        <v>0</v>
      </c>
      <c r="AE40" s="346"/>
      <c r="AF40" s="358"/>
      <c r="AG40" s="348">
        <f t="shared" si="21"/>
        <v>0</v>
      </c>
      <c r="AH40" s="349"/>
      <c r="AI40" s="349"/>
      <c r="AJ40" s="349"/>
      <c r="AK40" s="349"/>
      <c r="AL40" s="350"/>
      <c r="AP40" s="95">
        <f t="shared" si="22"/>
        <v>0</v>
      </c>
      <c r="AQ40" s="121">
        <f t="shared" si="23"/>
        <v>0</v>
      </c>
      <c r="AR40" s="122">
        <f t="shared" si="24"/>
        <v>0</v>
      </c>
      <c r="AS40" s="123">
        <f t="shared" si="25"/>
        <v>0</v>
      </c>
      <c r="AT40" s="123">
        <f t="shared" si="10"/>
        <v>0</v>
      </c>
      <c r="AU40" s="124">
        <f t="shared" si="11"/>
        <v>0</v>
      </c>
      <c r="AV40" s="123">
        <f t="shared" si="26"/>
        <v>0</v>
      </c>
      <c r="AW40" s="123">
        <f t="shared" si="27"/>
        <v>0</v>
      </c>
      <c r="AX40" s="123">
        <f t="shared" si="12"/>
        <v>0</v>
      </c>
      <c r="AY40" s="124">
        <f t="shared" si="13"/>
        <v>0</v>
      </c>
      <c r="AZ40" s="125">
        <f t="shared" si="14"/>
        <v>0</v>
      </c>
      <c r="BA40" s="79"/>
    </row>
    <row r="41" spans="1:53" x14ac:dyDescent="0.2">
      <c r="A41" s="359">
        <f t="shared" si="15"/>
        <v>0</v>
      </c>
      <c r="B41" s="360"/>
      <c r="C41" s="360"/>
      <c r="D41" s="360"/>
      <c r="E41" s="360"/>
      <c r="F41" s="360"/>
      <c r="G41" s="361"/>
      <c r="H41" s="344"/>
      <c r="I41" s="344"/>
      <c r="J41" s="345">
        <f t="shared" si="16"/>
        <v>0</v>
      </c>
      <c r="K41" s="346"/>
      <c r="L41" s="347"/>
      <c r="M41" s="344"/>
      <c r="N41" s="344"/>
      <c r="O41" s="345">
        <f t="shared" si="17"/>
        <v>0</v>
      </c>
      <c r="P41" s="346"/>
      <c r="Q41" s="347"/>
      <c r="R41" s="344"/>
      <c r="S41" s="344"/>
      <c r="T41" s="345">
        <f t="shared" si="18"/>
        <v>0</v>
      </c>
      <c r="U41" s="346"/>
      <c r="V41" s="347"/>
      <c r="W41" s="344"/>
      <c r="X41" s="344"/>
      <c r="Y41" s="345">
        <f t="shared" si="19"/>
        <v>0</v>
      </c>
      <c r="Z41" s="346"/>
      <c r="AA41" s="347"/>
      <c r="AB41" s="344"/>
      <c r="AC41" s="344"/>
      <c r="AD41" s="345">
        <f t="shared" si="20"/>
        <v>0</v>
      </c>
      <c r="AE41" s="346"/>
      <c r="AF41" s="358"/>
      <c r="AG41" s="348">
        <f t="shared" si="21"/>
        <v>0</v>
      </c>
      <c r="AH41" s="349"/>
      <c r="AI41" s="349"/>
      <c r="AJ41" s="349"/>
      <c r="AK41" s="349"/>
      <c r="AL41" s="350"/>
      <c r="AP41" s="95">
        <f t="shared" si="22"/>
        <v>0</v>
      </c>
      <c r="AQ41" s="121">
        <f t="shared" si="23"/>
        <v>0</v>
      </c>
      <c r="AR41" s="122">
        <f t="shared" si="24"/>
        <v>0</v>
      </c>
      <c r="AS41" s="123">
        <f t="shared" si="25"/>
        <v>0</v>
      </c>
      <c r="AT41" s="123">
        <f t="shared" si="10"/>
        <v>0</v>
      </c>
      <c r="AU41" s="124">
        <f t="shared" si="11"/>
        <v>0</v>
      </c>
      <c r="AV41" s="123">
        <f t="shared" si="26"/>
        <v>0</v>
      </c>
      <c r="AW41" s="123">
        <f t="shared" si="27"/>
        <v>0</v>
      </c>
      <c r="AX41" s="123">
        <f t="shared" si="12"/>
        <v>0</v>
      </c>
      <c r="AY41" s="124">
        <f t="shared" si="13"/>
        <v>0</v>
      </c>
      <c r="AZ41" s="125">
        <f t="shared" si="14"/>
        <v>0</v>
      </c>
      <c r="BA41" s="79"/>
    </row>
    <row r="42" spans="1:53" x14ac:dyDescent="0.2">
      <c r="A42" s="359">
        <f t="shared" si="15"/>
        <v>0</v>
      </c>
      <c r="B42" s="360"/>
      <c r="C42" s="360"/>
      <c r="D42" s="360"/>
      <c r="E42" s="360"/>
      <c r="F42" s="360"/>
      <c r="G42" s="361"/>
      <c r="H42" s="344"/>
      <c r="I42" s="344"/>
      <c r="J42" s="345">
        <f t="shared" si="16"/>
        <v>0</v>
      </c>
      <c r="K42" s="346"/>
      <c r="L42" s="347"/>
      <c r="M42" s="344"/>
      <c r="N42" s="344"/>
      <c r="O42" s="345">
        <f t="shared" si="17"/>
        <v>0</v>
      </c>
      <c r="P42" s="346"/>
      <c r="Q42" s="347"/>
      <c r="R42" s="344"/>
      <c r="S42" s="344"/>
      <c r="T42" s="345">
        <f t="shared" si="18"/>
        <v>0</v>
      </c>
      <c r="U42" s="346"/>
      <c r="V42" s="347"/>
      <c r="W42" s="344"/>
      <c r="X42" s="344"/>
      <c r="Y42" s="345">
        <f t="shared" si="19"/>
        <v>0</v>
      </c>
      <c r="Z42" s="346"/>
      <c r="AA42" s="347"/>
      <c r="AB42" s="344"/>
      <c r="AC42" s="344"/>
      <c r="AD42" s="345">
        <f t="shared" si="20"/>
        <v>0</v>
      </c>
      <c r="AE42" s="346"/>
      <c r="AF42" s="358"/>
      <c r="AG42" s="348">
        <f t="shared" si="21"/>
        <v>0</v>
      </c>
      <c r="AH42" s="349"/>
      <c r="AI42" s="349"/>
      <c r="AJ42" s="349"/>
      <c r="AK42" s="349"/>
      <c r="AL42" s="350"/>
      <c r="AP42" s="95">
        <f t="shared" si="22"/>
        <v>0</v>
      </c>
      <c r="AQ42" s="121">
        <f t="shared" si="23"/>
        <v>0</v>
      </c>
      <c r="AR42" s="122">
        <f t="shared" si="24"/>
        <v>0</v>
      </c>
      <c r="AS42" s="123">
        <f t="shared" si="25"/>
        <v>0</v>
      </c>
      <c r="AT42" s="123">
        <f t="shared" si="10"/>
        <v>0</v>
      </c>
      <c r="AU42" s="124">
        <f t="shared" si="11"/>
        <v>0</v>
      </c>
      <c r="AV42" s="123">
        <f t="shared" si="26"/>
        <v>0</v>
      </c>
      <c r="AW42" s="123">
        <f t="shared" si="27"/>
        <v>0</v>
      </c>
      <c r="AX42" s="123">
        <f t="shared" si="12"/>
        <v>0</v>
      </c>
      <c r="AY42" s="124">
        <f t="shared" si="13"/>
        <v>0</v>
      </c>
      <c r="AZ42" s="125">
        <f t="shared" si="14"/>
        <v>0</v>
      </c>
      <c r="BA42" s="79"/>
    </row>
    <row r="43" spans="1:53" x14ac:dyDescent="0.2">
      <c r="A43" s="359">
        <f t="shared" si="15"/>
        <v>0</v>
      </c>
      <c r="B43" s="360"/>
      <c r="C43" s="360"/>
      <c r="D43" s="360"/>
      <c r="E43" s="360"/>
      <c r="F43" s="360"/>
      <c r="G43" s="361"/>
      <c r="H43" s="344"/>
      <c r="I43" s="344"/>
      <c r="J43" s="345">
        <f t="shared" si="16"/>
        <v>0</v>
      </c>
      <c r="K43" s="346"/>
      <c r="L43" s="347"/>
      <c r="M43" s="344"/>
      <c r="N43" s="344"/>
      <c r="O43" s="345">
        <f t="shared" si="17"/>
        <v>0</v>
      </c>
      <c r="P43" s="346"/>
      <c r="Q43" s="347"/>
      <c r="R43" s="344"/>
      <c r="S43" s="344"/>
      <c r="T43" s="345">
        <f t="shared" si="18"/>
        <v>0</v>
      </c>
      <c r="U43" s="346"/>
      <c r="V43" s="347"/>
      <c r="W43" s="344"/>
      <c r="X43" s="344"/>
      <c r="Y43" s="345">
        <f t="shared" si="19"/>
        <v>0</v>
      </c>
      <c r="Z43" s="346"/>
      <c r="AA43" s="347"/>
      <c r="AB43" s="344"/>
      <c r="AC43" s="344"/>
      <c r="AD43" s="345">
        <f t="shared" si="20"/>
        <v>0</v>
      </c>
      <c r="AE43" s="346"/>
      <c r="AF43" s="358"/>
      <c r="AG43" s="348">
        <f t="shared" si="21"/>
        <v>0</v>
      </c>
      <c r="AH43" s="349"/>
      <c r="AI43" s="349"/>
      <c r="AJ43" s="349"/>
      <c r="AK43" s="349"/>
      <c r="AL43" s="350"/>
      <c r="AP43" s="95">
        <f t="shared" si="22"/>
        <v>0</v>
      </c>
      <c r="AQ43" s="121">
        <f t="shared" si="23"/>
        <v>0</v>
      </c>
      <c r="AR43" s="122">
        <f t="shared" si="24"/>
        <v>0</v>
      </c>
      <c r="AS43" s="123">
        <f t="shared" si="25"/>
        <v>0</v>
      </c>
      <c r="AT43" s="123">
        <f t="shared" si="10"/>
        <v>0</v>
      </c>
      <c r="AU43" s="124">
        <f t="shared" si="11"/>
        <v>0</v>
      </c>
      <c r="AV43" s="123">
        <f t="shared" si="26"/>
        <v>0</v>
      </c>
      <c r="AW43" s="123">
        <f t="shared" si="27"/>
        <v>0</v>
      </c>
      <c r="AX43" s="123">
        <f t="shared" si="12"/>
        <v>0</v>
      </c>
      <c r="AY43" s="124">
        <f t="shared" si="13"/>
        <v>0</v>
      </c>
      <c r="AZ43" s="125">
        <f t="shared" si="14"/>
        <v>0</v>
      </c>
      <c r="BA43" s="79"/>
    </row>
    <row r="44" spans="1:53" x14ac:dyDescent="0.2">
      <c r="A44" s="359">
        <f t="shared" si="15"/>
        <v>0</v>
      </c>
      <c r="B44" s="360"/>
      <c r="C44" s="360"/>
      <c r="D44" s="360"/>
      <c r="E44" s="360"/>
      <c r="F44" s="360"/>
      <c r="G44" s="361"/>
      <c r="H44" s="344"/>
      <c r="I44" s="344"/>
      <c r="J44" s="345">
        <f t="shared" si="16"/>
        <v>0</v>
      </c>
      <c r="K44" s="346"/>
      <c r="L44" s="347"/>
      <c r="M44" s="344"/>
      <c r="N44" s="344"/>
      <c r="O44" s="345">
        <f t="shared" si="17"/>
        <v>0</v>
      </c>
      <c r="P44" s="346"/>
      <c r="Q44" s="347"/>
      <c r="R44" s="344"/>
      <c r="S44" s="344"/>
      <c r="T44" s="345">
        <f t="shared" si="18"/>
        <v>0</v>
      </c>
      <c r="U44" s="346"/>
      <c r="V44" s="347"/>
      <c r="W44" s="344"/>
      <c r="X44" s="344"/>
      <c r="Y44" s="345">
        <f t="shared" si="19"/>
        <v>0</v>
      </c>
      <c r="Z44" s="346"/>
      <c r="AA44" s="347"/>
      <c r="AB44" s="344"/>
      <c r="AC44" s="344"/>
      <c r="AD44" s="345">
        <f t="shared" si="20"/>
        <v>0</v>
      </c>
      <c r="AE44" s="346"/>
      <c r="AF44" s="358"/>
      <c r="AG44" s="348">
        <f t="shared" si="21"/>
        <v>0</v>
      </c>
      <c r="AH44" s="349"/>
      <c r="AI44" s="349"/>
      <c r="AJ44" s="349"/>
      <c r="AK44" s="349"/>
      <c r="AL44" s="350"/>
      <c r="AP44" s="95">
        <f t="shared" si="22"/>
        <v>0</v>
      </c>
      <c r="AQ44" s="121">
        <f t="shared" si="23"/>
        <v>0</v>
      </c>
      <c r="AR44" s="122">
        <f t="shared" si="24"/>
        <v>0</v>
      </c>
      <c r="AS44" s="123">
        <f t="shared" si="25"/>
        <v>0</v>
      </c>
      <c r="AT44" s="123">
        <f t="shared" si="10"/>
        <v>0</v>
      </c>
      <c r="AU44" s="124">
        <f t="shared" si="11"/>
        <v>0</v>
      </c>
      <c r="AV44" s="123">
        <f t="shared" si="26"/>
        <v>0</v>
      </c>
      <c r="AW44" s="123">
        <f t="shared" si="27"/>
        <v>0</v>
      </c>
      <c r="AX44" s="123">
        <f t="shared" si="12"/>
        <v>0</v>
      </c>
      <c r="AY44" s="124">
        <f t="shared" si="13"/>
        <v>0</v>
      </c>
      <c r="AZ44" s="125">
        <f t="shared" si="14"/>
        <v>0</v>
      </c>
      <c r="BA44" s="79"/>
    </row>
    <row r="45" spans="1:53" ht="14.1" customHeight="1" thickBot="1" x14ac:dyDescent="0.25">
      <c r="A45" s="377">
        <f t="shared" si="15"/>
        <v>0</v>
      </c>
      <c r="B45" s="378"/>
      <c r="C45" s="378"/>
      <c r="D45" s="378"/>
      <c r="E45" s="378"/>
      <c r="F45" s="378"/>
      <c r="G45" s="379"/>
      <c r="H45" s="373"/>
      <c r="I45" s="373"/>
      <c r="J45" s="362">
        <f t="shared" si="16"/>
        <v>0</v>
      </c>
      <c r="K45" s="363"/>
      <c r="L45" s="364"/>
      <c r="M45" s="373"/>
      <c r="N45" s="373"/>
      <c r="O45" s="362">
        <f t="shared" si="17"/>
        <v>0</v>
      </c>
      <c r="P45" s="363"/>
      <c r="Q45" s="364"/>
      <c r="R45" s="373"/>
      <c r="S45" s="373"/>
      <c r="T45" s="362">
        <f t="shared" si="18"/>
        <v>0</v>
      </c>
      <c r="U45" s="363"/>
      <c r="V45" s="364"/>
      <c r="W45" s="373"/>
      <c r="X45" s="373"/>
      <c r="Y45" s="362">
        <f t="shared" si="19"/>
        <v>0</v>
      </c>
      <c r="Z45" s="363"/>
      <c r="AA45" s="364"/>
      <c r="AB45" s="373"/>
      <c r="AC45" s="373"/>
      <c r="AD45" s="362">
        <f t="shared" si="20"/>
        <v>0</v>
      </c>
      <c r="AE45" s="363"/>
      <c r="AF45" s="380"/>
      <c r="AG45" s="374">
        <f t="shared" si="21"/>
        <v>0</v>
      </c>
      <c r="AH45" s="375"/>
      <c r="AI45" s="375"/>
      <c r="AJ45" s="375"/>
      <c r="AK45" s="375"/>
      <c r="AL45" s="376"/>
      <c r="AP45" s="96">
        <f t="shared" si="22"/>
        <v>0</v>
      </c>
      <c r="AQ45" s="126">
        <f t="shared" si="23"/>
        <v>0</v>
      </c>
      <c r="AR45" s="127">
        <f t="shared" si="24"/>
        <v>0</v>
      </c>
      <c r="AS45" s="128">
        <f t="shared" si="25"/>
        <v>0</v>
      </c>
      <c r="AT45" s="128">
        <f t="shared" si="10"/>
        <v>0</v>
      </c>
      <c r="AU45" s="129">
        <f t="shared" si="11"/>
        <v>0</v>
      </c>
      <c r="AV45" s="128">
        <f t="shared" si="26"/>
        <v>0</v>
      </c>
      <c r="AW45" s="128">
        <f t="shared" si="27"/>
        <v>0</v>
      </c>
      <c r="AX45" s="128">
        <f t="shared" si="12"/>
        <v>0</v>
      </c>
      <c r="AY45" s="129">
        <f t="shared" si="13"/>
        <v>0</v>
      </c>
      <c r="AZ45" s="130">
        <f t="shared" si="14"/>
        <v>0</v>
      </c>
      <c r="BA45" s="131"/>
    </row>
    <row r="46" spans="1:53" s="75" customFormat="1" ht="13.5" thickBot="1" x14ac:dyDescent="0.25">
      <c r="A46" s="381" t="s">
        <v>49</v>
      </c>
      <c r="B46" s="382"/>
      <c r="C46" s="382"/>
      <c r="D46" s="382"/>
      <c r="E46" s="382"/>
      <c r="F46" s="382"/>
      <c r="G46" s="382"/>
      <c r="H46" s="368">
        <f>SUM(J37:L45)</f>
        <v>0</v>
      </c>
      <c r="I46" s="368"/>
      <c r="J46" s="368"/>
      <c r="K46" s="368"/>
      <c r="L46" s="368"/>
      <c r="M46" s="368">
        <f>SUM(O37:Q45)</f>
        <v>0</v>
      </c>
      <c r="N46" s="368"/>
      <c r="O46" s="368"/>
      <c r="P46" s="368"/>
      <c r="Q46" s="368"/>
      <c r="R46" s="368">
        <f>SUM(T37:V45)</f>
        <v>0</v>
      </c>
      <c r="S46" s="368"/>
      <c r="T46" s="368"/>
      <c r="U46" s="368"/>
      <c r="V46" s="368"/>
      <c r="W46" s="368">
        <f>SUM(Y37:AA45)</f>
        <v>0</v>
      </c>
      <c r="X46" s="368"/>
      <c r="Y46" s="368"/>
      <c r="Z46" s="368"/>
      <c r="AA46" s="368"/>
      <c r="AB46" s="365">
        <f>SUM(AD37:AF45)</f>
        <v>0</v>
      </c>
      <c r="AC46" s="365"/>
      <c r="AD46" s="365"/>
      <c r="AE46" s="365"/>
      <c r="AF46" s="366"/>
      <c r="AG46" s="367">
        <f>SUM(AG37:AL45)</f>
        <v>0</v>
      </c>
      <c r="AH46" s="368"/>
      <c r="AI46" s="368"/>
      <c r="AJ46" s="368"/>
      <c r="AK46" s="368"/>
      <c r="AL46" s="369"/>
      <c r="AP46" s="57" t="s">
        <v>98</v>
      </c>
      <c r="AQ46" s="57">
        <f>AQ35+1</f>
        <v>2</v>
      </c>
      <c r="AR46" s="57"/>
      <c r="AS46" s="116">
        <f ca="1">EDATE(AS35,12)</f>
        <v>44439</v>
      </c>
      <c r="AT46" s="109" t="s">
        <v>16</v>
      </c>
      <c r="AU46" s="116">
        <f ca="1">EDATE(AU35,12)</f>
        <v>44803</v>
      </c>
      <c r="AV46" s="57"/>
      <c r="AW46" s="57"/>
      <c r="AX46" s="57"/>
      <c r="AY46" s="57"/>
      <c r="AZ46" s="57"/>
      <c r="BA46" s="79"/>
    </row>
    <row r="47" spans="1:53" ht="13.5" thickBot="1" x14ac:dyDescent="0.25">
      <c r="AP47" s="117" t="s">
        <v>119</v>
      </c>
      <c r="AQ47" s="118" t="s">
        <v>80</v>
      </c>
      <c r="AR47" s="119" t="s">
        <v>15</v>
      </c>
      <c r="AS47" s="119" t="s">
        <v>99</v>
      </c>
      <c r="AT47" s="119" t="s">
        <v>9</v>
      </c>
      <c r="AU47" s="118" t="s">
        <v>10</v>
      </c>
      <c r="AV47" s="119" t="s">
        <v>11</v>
      </c>
      <c r="AW47" s="119" t="s">
        <v>12</v>
      </c>
      <c r="AX47" s="119" t="s">
        <v>13</v>
      </c>
      <c r="AY47" s="118" t="s">
        <v>100</v>
      </c>
      <c r="AZ47" s="120" t="s">
        <v>14</v>
      </c>
      <c r="BA47" s="79"/>
    </row>
    <row r="48" spans="1:53" ht="13.5" thickBot="1" x14ac:dyDescent="0.25">
      <c r="A48" s="370" t="s">
        <v>19</v>
      </c>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2"/>
      <c r="AP48" s="95">
        <f>AP37</f>
        <v>0</v>
      </c>
      <c r="AQ48" s="121">
        <f>M37</f>
        <v>0</v>
      </c>
      <c r="AR48" s="122">
        <f>AR37+1</f>
        <v>1</v>
      </c>
      <c r="AS48" s="123">
        <f>AQ48*AR24*(1+AS24)^($AQ$46-1)</f>
        <v>0</v>
      </c>
      <c r="AT48" s="123">
        <f t="shared" ref="AT48:AT56" si="28">AQ48*IF(AT24="G",150,IF(AT24="L",IF(AR48&gt;=42,420,(FLOOR(AR48,2)*10)),0))</f>
        <v>0</v>
      </c>
      <c r="AU48" s="124">
        <f t="shared" ref="AU48:AU56" si="29">AS48+AT48</f>
        <v>0</v>
      </c>
      <c r="AV48" s="123">
        <f>AU48*AU24</f>
        <v>0</v>
      </c>
      <c r="AW48" s="123">
        <f>AU48*AV24</f>
        <v>0</v>
      </c>
      <c r="AX48" s="123">
        <f t="shared" ref="AX48:AX56" si="30">AQ48*VLOOKUP(AX24,InsRates,AW24,FALSE)</f>
        <v>0</v>
      </c>
      <c r="AY48" s="124">
        <f t="shared" ref="AY48:AY56" si="31">IF(CalcMethod="Actual",SUM(AV48:AX48),0)</f>
        <v>0</v>
      </c>
      <c r="AZ48" s="125">
        <f t="shared" ref="AZ48:AZ56" si="32">IF(CalcMethod="Estimate",AV48,0)</f>
        <v>0</v>
      </c>
      <c r="BA48" s="132"/>
    </row>
    <row r="49" spans="1:53" s="1" customFormat="1" x14ac:dyDescent="0.2">
      <c r="A49" s="261" t="s">
        <v>106</v>
      </c>
      <c r="B49" s="329"/>
      <c r="C49" s="329"/>
      <c r="D49" s="329"/>
      <c r="E49" s="329"/>
      <c r="F49" s="329"/>
      <c r="G49" s="329"/>
      <c r="H49" s="329" t="s">
        <v>20</v>
      </c>
      <c r="I49" s="329"/>
      <c r="J49" s="329"/>
      <c r="K49" s="329"/>
      <c r="L49" s="329"/>
      <c r="M49" s="329" t="s">
        <v>108</v>
      </c>
      <c r="N49" s="329"/>
      <c r="O49" s="329"/>
      <c r="P49" s="329"/>
      <c r="Q49" s="329"/>
      <c r="R49" s="329" t="s">
        <v>109</v>
      </c>
      <c r="S49" s="329"/>
      <c r="T49" s="329"/>
      <c r="U49" s="329"/>
      <c r="V49" s="329"/>
      <c r="W49" s="329" t="s">
        <v>110</v>
      </c>
      <c r="X49" s="329"/>
      <c r="Y49" s="329"/>
      <c r="Z49" s="329"/>
      <c r="AA49" s="329"/>
      <c r="AB49" s="383" t="s">
        <v>111</v>
      </c>
      <c r="AC49" s="383"/>
      <c r="AD49" s="383"/>
      <c r="AE49" s="383"/>
      <c r="AF49" s="384"/>
      <c r="AG49" s="354" t="s">
        <v>112</v>
      </c>
      <c r="AH49" s="329"/>
      <c r="AI49" s="329"/>
      <c r="AJ49" s="329"/>
      <c r="AK49" s="329"/>
      <c r="AL49" s="351"/>
      <c r="AP49" s="95">
        <f t="shared" ref="AP49:AP56" si="33">AP38</f>
        <v>0</v>
      </c>
      <c r="AQ49" s="121">
        <f t="shared" ref="AQ49:AQ56" si="34">M38</f>
        <v>0</v>
      </c>
      <c r="AR49" s="122">
        <f t="shared" ref="AR49:AR56" si="35">AR38+1</f>
        <v>1</v>
      </c>
      <c r="AS49" s="123">
        <f t="shared" ref="AS49:AS56" si="36">AQ49*AR25*(1+AS25)^($AQ$46-1)</f>
        <v>0</v>
      </c>
      <c r="AT49" s="123">
        <f t="shared" si="28"/>
        <v>0</v>
      </c>
      <c r="AU49" s="124">
        <f t="shared" si="29"/>
        <v>0</v>
      </c>
      <c r="AV49" s="123">
        <f t="shared" ref="AV49:AV56" si="37">AU49*AU25</f>
        <v>0</v>
      </c>
      <c r="AW49" s="123">
        <f t="shared" ref="AW49:AW56" si="38">AU49*AV25</f>
        <v>0</v>
      </c>
      <c r="AX49" s="123">
        <f t="shared" si="30"/>
        <v>0</v>
      </c>
      <c r="AY49" s="124">
        <f t="shared" si="31"/>
        <v>0</v>
      </c>
      <c r="AZ49" s="125">
        <f t="shared" si="32"/>
        <v>0</v>
      </c>
      <c r="BA49" s="79"/>
    </row>
    <row r="50" spans="1:53" x14ac:dyDescent="0.2">
      <c r="A50" s="342">
        <f>IF(A24&lt;&gt;0,(A24&amp;", "&amp;G24),0)</f>
        <v>0</v>
      </c>
      <c r="B50" s="343"/>
      <c r="C50" s="343"/>
      <c r="D50" s="343"/>
      <c r="E50" s="343"/>
      <c r="F50" s="343"/>
      <c r="G50" s="343"/>
      <c r="H50" s="353">
        <f t="shared" ref="H50:H58" si="39">IF(CalcMethod="Actual",AY37,AZ37)</f>
        <v>0</v>
      </c>
      <c r="I50" s="353"/>
      <c r="J50" s="353"/>
      <c r="K50" s="353"/>
      <c r="L50" s="353"/>
      <c r="M50" s="345">
        <f t="shared" ref="M50:M58" si="40">IF(CalcMethod="Actual",AY48,AZ48)</f>
        <v>0</v>
      </c>
      <c r="N50" s="346"/>
      <c r="O50" s="346"/>
      <c r="P50" s="346"/>
      <c r="Q50" s="347"/>
      <c r="R50" s="345">
        <f t="shared" ref="R50:R58" si="41">IF(CalcMethod="Actual",AY59,AZ59)</f>
        <v>0</v>
      </c>
      <c r="S50" s="346"/>
      <c r="T50" s="346"/>
      <c r="U50" s="346"/>
      <c r="V50" s="347"/>
      <c r="W50" s="345">
        <f t="shared" ref="W50:W58" si="42">IF(CalcMethod="Actual",AY70,AZ70)</f>
        <v>0</v>
      </c>
      <c r="X50" s="346"/>
      <c r="Y50" s="346"/>
      <c r="Z50" s="346"/>
      <c r="AA50" s="347"/>
      <c r="AB50" s="345">
        <f t="shared" ref="AB50:AB58" si="43">IF(CalcMethod="Actual",AY81,AZ81)</f>
        <v>0</v>
      </c>
      <c r="AC50" s="346"/>
      <c r="AD50" s="346"/>
      <c r="AE50" s="346"/>
      <c r="AF50" s="358"/>
      <c r="AG50" s="385">
        <f>SUM(H50+M50+R50+W50+AB50)</f>
        <v>0</v>
      </c>
      <c r="AH50" s="386"/>
      <c r="AI50" s="386"/>
      <c r="AJ50" s="386"/>
      <c r="AK50" s="386"/>
      <c r="AL50" s="387"/>
      <c r="AP50" s="95">
        <f t="shared" si="33"/>
        <v>0</v>
      </c>
      <c r="AQ50" s="121">
        <f t="shared" si="34"/>
        <v>0</v>
      </c>
      <c r="AR50" s="122">
        <f t="shared" si="35"/>
        <v>1</v>
      </c>
      <c r="AS50" s="123">
        <f t="shared" si="36"/>
        <v>0</v>
      </c>
      <c r="AT50" s="123">
        <f t="shared" si="28"/>
        <v>0</v>
      </c>
      <c r="AU50" s="124">
        <f t="shared" si="29"/>
        <v>0</v>
      </c>
      <c r="AV50" s="123">
        <f t="shared" si="37"/>
        <v>0</v>
      </c>
      <c r="AW50" s="123">
        <f t="shared" si="38"/>
        <v>0</v>
      </c>
      <c r="AX50" s="123">
        <f t="shared" si="30"/>
        <v>0</v>
      </c>
      <c r="AY50" s="124">
        <f t="shared" si="31"/>
        <v>0</v>
      </c>
      <c r="AZ50" s="125">
        <f t="shared" si="32"/>
        <v>0</v>
      </c>
      <c r="BA50" s="79"/>
    </row>
    <row r="51" spans="1:53" x14ac:dyDescent="0.2">
      <c r="A51" s="359">
        <f t="shared" ref="A51:A58" si="44">IF(A25&lt;&gt;0,(A25&amp;", "&amp;G25),0)</f>
        <v>0</v>
      </c>
      <c r="B51" s="360"/>
      <c r="C51" s="360"/>
      <c r="D51" s="360"/>
      <c r="E51" s="360"/>
      <c r="F51" s="360"/>
      <c r="G51" s="361"/>
      <c r="H51" s="345">
        <f t="shared" si="39"/>
        <v>0</v>
      </c>
      <c r="I51" s="346"/>
      <c r="J51" s="346"/>
      <c r="K51" s="346"/>
      <c r="L51" s="347"/>
      <c r="M51" s="345">
        <f t="shared" si="40"/>
        <v>0</v>
      </c>
      <c r="N51" s="346"/>
      <c r="O51" s="346"/>
      <c r="P51" s="346"/>
      <c r="Q51" s="347"/>
      <c r="R51" s="345">
        <f t="shared" si="41"/>
        <v>0</v>
      </c>
      <c r="S51" s="346"/>
      <c r="T51" s="346"/>
      <c r="U51" s="346"/>
      <c r="V51" s="347"/>
      <c r="W51" s="345">
        <f t="shared" si="42"/>
        <v>0</v>
      </c>
      <c r="X51" s="346"/>
      <c r="Y51" s="346"/>
      <c r="Z51" s="346"/>
      <c r="AA51" s="347"/>
      <c r="AB51" s="345">
        <f t="shared" si="43"/>
        <v>0</v>
      </c>
      <c r="AC51" s="346"/>
      <c r="AD51" s="346"/>
      <c r="AE51" s="346"/>
      <c r="AF51" s="358"/>
      <c r="AG51" s="385">
        <f t="shared" ref="AG51:AG58" si="45">SUM(H51+M51+R51+W51+AB51)</f>
        <v>0</v>
      </c>
      <c r="AH51" s="386"/>
      <c r="AI51" s="386"/>
      <c r="AJ51" s="386"/>
      <c r="AK51" s="386"/>
      <c r="AL51" s="387"/>
      <c r="AP51" s="95">
        <f t="shared" si="33"/>
        <v>0</v>
      </c>
      <c r="AQ51" s="121">
        <f t="shared" si="34"/>
        <v>0</v>
      </c>
      <c r="AR51" s="122">
        <f t="shared" si="35"/>
        <v>1</v>
      </c>
      <c r="AS51" s="123">
        <f t="shared" si="36"/>
        <v>0</v>
      </c>
      <c r="AT51" s="123">
        <f t="shared" si="28"/>
        <v>0</v>
      </c>
      <c r="AU51" s="124">
        <f t="shared" si="29"/>
        <v>0</v>
      </c>
      <c r="AV51" s="123">
        <f t="shared" si="37"/>
        <v>0</v>
      </c>
      <c r="AW51" s="123">
        <f t="shared" si="38"/>
        <v>0</v>
      </c>
      <c r="AX51" s="123">
        <f t="shared" si="30"/>
        <v>0</v>
      </c>
      <c r="AY51" s="124">
        <f t="shared" si="31"/>
        <v>0</v>
      </c>
      <c r="AZ51" s="125">
        <f t="shared" si="32"/>
        <v>0</v>
      </c>
      <c r="BA51" s="79"/>
    </row>
    <row r="52" spans="1:53" x14ac:dyDescent="0.2">
      <c r="A52" s="359">
        <f t="shared" si="44"/>
        <v>0</v>
      </c>
      <c r="B52" s="360"/>
      <c r="C52" s="360"/>
      <c r="D52" s="360"/>
      <c r="E52" s="360"/>
      <c r="F52" s="360"/>
      <c r="G52" s="361"/>
      <c r="H52" s="345">
        <f t="shared" si="39"/>
        <v>0</v>
      </c>
      <c r="I52" s="346"/>
      <c r="J52" s="346"/>
      <c r="K52" s="346"/>
      <c r="L52" s="347"/>
      <c r="M52" s="345">
        <f t="shared" si="40"/>
        <v>0</v>
      </c>
      <c r="N52" s="346"/>
      <c r="O52" s="346"/>
      <c r="P52" s="346"/>
      <c r="Q52" s="347"/>
      <c r="R52" s="345">
        <f t="shared" si="41"/>
        <v>0</v>
      </c>
      <c r="S52" s="346"/>
      <c r="T52" s="346"/>
      <c r="U52" s="346"/>
      <c r="V52" s="347"/>
      <c r="W52" s="345">
        <f t="shared" si="42"/>
        <v>0</v>
      </c>
      <c r="X52" s="346"/>
      <c r="Y52" s="346"/>
      <c r="Z52" s="346"/>
      <c r="AA52" s="347"/>
      <c r="AB52" s="345">
        <f t="shared" si="43"/>
        <v>0</v>
      </c>
      <c r="AC52" s="346"/>
      <c r="AD52" s="346"/>
      <c r="AE52" s="346"/>
      <c r="AF52" s="358"/>
      <c r="AG52" s="385">
        <f t="shared" si="45"/>
        <v>0</v>
      </c>
      <c r="AH52" s="386"/>
      <c r="AI52" s="386"/>
      <c r="AJ52" s="386"/>
      <c r="AK52" s="386"/>
      <c r="AL52" s="387"/>
      <c r="AP52" s="95">
        <f t="shared" si="33"/>
        <v>0</v>
      </c>
      <c r="AQ52" s="121">
        <f t="shared" si="34"/>
        <v>0</v>
      </c>
      <c r="AR52" s="122">
        <f t="shared" si="35"/>
        <v>1</v>
      </c>
      <c r="AS52" s="123">
        <f t="shared" si="36"/>
        <v>0</v>
      </c>
      <c r="AT52" s="123">
        <f t="shared" si="28"/>
        <v>0</v>
      </c>
      <c r="AU52" s="124">
        <f t="shared" si="29"/>
        <v>0</v>
      </c>
      <c r="AV52" s="123">
        <f t="shared" si="37"/>
        <v>0</v>
      </c>
      <c r="AW52" s="123">
        <f t="shared" si="38"/>
        <v>0</v>
      </c>
      <c r="AX52" s="123">
        <f t="shared" si="30"/>
        <v>0</v>
      </c>
      <c r="AY52" s="124">
        <f t="shared" si="31"/>
        <v>0</v>
      </c>
      <c r="AZ52" s="125">
        <f t="shared" si="32"/>
        <v>0</v>
      </c>
      <c r="BA52" s="79"/>
    </row>
    <row r="53" spans="1:53" x14ac:dyDescent="0.2">
      <c r="A53" s="359">
        <f t="shared" si="44"/>
        <v>0</v>
      </c>
      <c r="B53" s="360"/>
      <c r="C53" s="360"/>
      <c r="D53" s="360"/>
      <c r="E53" s="360"/>
      <c r="F53" s="360"/>
      <c r="G53" s="361"/>
      <c r="H53" s="345">
        <f t="shared" si="39"/>
        <v>0</v>
      </c>
      <c r="I53" s="346"/>
      <c r="J53" s="346"/>
      <c r="K53" s="346"/>
      <c r="L53" s="347"/>
      <c r="M53" s="345">
        <f t="shared" si="40"/>
        <v>0</v>
      </c>
      <c r="N53" s="346"/>
      <c r="O53" s="346"/>
      <c r="P53" s="346"/>
      <c r="Q53" s="347"/>
      <c r="R53" s="345">
        <f t="shared" si="41"/>
        <v>0</v>
      </c>
      <c r="S53" s="346"/>
      <c r="T53" s="346"/>
      <c r="U53" s="346"/>
      <c r="V53" s="347"/>
      <c r="W53" s="345">
        <f t="shared" si="42"/>
        <v>0</v>
      </c>
      <c r="X53" s="346"/>
      <c r="Y53" s="346"/>
      <c r="Z53" s="346"/>
      <c r="AA53" s="347"/>
      <c r="AB53" s="345">
        <f t="shared" si="43"/>
        <v>0</v>
      </c>
      <c r="AC53" s="346"/>
      <c r="AD53" s="346"/>
      <c r="AE53" s="346"/>
      <c r="AF53" s="358"/>
      <c r="AG53" s="385">
        <f t="shared" si="45"/>
        <v>0</v>
      </c>
      <c r="AH53" s="386"/>
      <c r="AI53" s="386"/>
      <c r="AJ53" s="386"/>
      <c r="AK53" s="386"/>
      <c r="AL53" s="387"/>
      <c r="AP53" s="95">
        <f t="shared" si="33"/>
        <v>0</v>
      </c>
      <c r="AQ53" s="121">
        <f t="shared" si="34"/>
        <v>0</v>
      </c>
      <c r="AR53" s="122">
        <f t="shared" si="35"/>
        <v>1</v>
      </c>
      <c r="AS53" s="123">
        <f t="shared" si="36"/>
        <v>0</v>
      </c>
      <c r="AT53" s="123">
        <f t="shared" si="28"/>
        <v>0</v>
      </c>
      <c r="AU53" s="124">
        <f t="shared" si="29"/>
        <v>0</v>
      </c>
      <c r="AV53" s="123">
        <f t="shared" si="37"/>
        <v>0</v>
      </c>
      <c r="AW53" s="123">
        <f t="shared" si="38"/>
        <v>0</v>
      </c>
      <c r="AX53" s="123">
        <f t="shared" si="30"/>
        <v>0</v>
      </c>
      <c r="AY53" s="124">
        <f t="shared" si="31"/>
        <v>0</v>
      </c>
      <c r="AZ53" s="125">
        <f t="shared" si="32"/>
        <v>0</v>
      </c>
      <c r="BA53" s="79"/>
    </row>
    <row r="54" spans="1:53" x14ac:dyDescent="0.2">
      <c r="A54" s="359">
        <f t="shared" si="44"/>
        <v>0</v>
      </c>
      <c r="B54" s="360"/>
      <c r="C54" s="360"/>
      <c r="D54" s="360"/>
      <c r="E54" s="360"/>
      <c r="F54" s="360"/>
      <c r="G54" s="361"/>
      <c r="H54" s="345">
        <f t="shared" si="39"/>
        <v>0</v>
      </c>
      <c r="I54" s="346"/>
      <c r="J54" s="346"/>
      <c r="K54" s="346"/>
      <c r="L54" s="347"/>
      <c r="M54" s="345">
        <f t="shared" si="40"/>
        <v>0</v>
      </c>
      <c r="N54" s="346"/>
      <c r="O54" s="346"/>
      <c r="P54" s="346"/>
      <c r="Q54" s="347"/>
      <c r="R54" s="345">
        <f t="shared" si="41"/>
        <v>0</v>
      </c>
      <c r="S54" s="346"/>
      <c r="T54" s="346"/>
      <c r="U54" s="346"/>
      <c r="V54" s="347"/>
      <c r="W54" s="345">
        <f t="shared" si="42"/>
        <v>0</v>
      </c>
      <c r="X54" s="346"/>
      <c r="Y54" s="346"/>
      <c r="Z54" s="346"/>
      <c r="AA54" s="347"/>
      <c r="AB54" s="345">
        <f t="shared" si="43"/>
        <v>0</v>
      </c>
      <c r="AC54" s="346"/>
      <c r="AD54" s="346"/>
      <c r="AE54" s="346"/>
      <c r="AF54" s="358"/>
      <c r="AG54" s="385">
        <f t="shared" si="45"/>
        <v>0</v>
      </c>
      <c r="AH54" s="386"/>
      <c r="AI54" s="386"/>
      <c r="AJ54" s="386"/>
      <c r="AK54" s="386"/>
      <c r="AL54" s="387"/>
      <c r="AP54" s="95">
        <f t="shared" si="33"/>
        <v>0</v>
      </c>
      <c r="AQ54" s="121">
        <f t="shared" si="34"/>
        <v>0</v>
      </c>
      <c r="AR54" s="122">
        <f t="shared" si="35"/>
        <v>1</v>
      </c>
      <c r="AS54" s="123">
        <f t="shared" si="36"/>
        <v>0</v>
      </c>
      <c r="AT54" s="123">
        <f t="shared" si="28"/>
        <v>0</v>
      </c>
      <c r="AU54" s="124">
        <f t="shared" si="29"/>
        <v>0</v>
      </c>
      <c r="AV54" s="123">
        <f t="shared" si="37"/>
        <v>0</v>
      </c>
      <c r="AW54" s="123">
        <f t="shared" si="38"/>
        <v>0</v>
      </c>
      <c r="AX54" s="123">
        <f t="shared" si="30"/>
        <v>0</v>
      </c>
      <c r="AY54" s="124">
        <f t="shared" si="31"/>
        <v>0</v>
      </c>
      <c r="AZ54" s="125">
        <f t="shared" si="32"/>
        <v>0</v>
      </c>
      <c r="BA54" s="79"/>
    </row>
    <row r="55" spans="1:53" x14ac:dyDescent="0.2">
      <c r="A55" s="359">
        <f t="shared" si="44"/>
        <v>0</v>
      </c>
      <c r="B55" s="360"/>
      <c r="C55" s="360"/>
      <c r="D55" s="360"/>
      <c r="E55" s="360"/>
      <c r="F55" s="360"/>
      <c r="G55" s="361"/>
      <c r="H55" s="345">
        <f t="shared" si="39"/>
        <v>0</v>
      </c>
      <c r="I55" s="346"/>
      <c r="J55" s="346"/>
      <c r="K55" s="346"/>
      <c r="L55" s="347"/>
      <c r="M55" s="345">
        <f t="shared" si="40"/>
        <v>0</v>
      </c>
      <c r="N55" s="346"/>
      <c r="O55" s="346"/>
      <c r="P55" s="346"/>
      <c r="Q55" s="347"/>
      <c r="R55" s="345">
        <f t="shared" si="41"/>
        <v>0</v>
      </c>
      <c r="S55" s="346"/>
      <c r="T55" s="346"/>
      <c r="U55" s="346"/>
      <c r="V55" s="347"/>
      <c r="W55" s="345">
        <f t="shared" si="42"/>
        <v>0</v>
      </c>
      <c r="X55" s="346"/>
      <c r="Y55" s="346"/>
      <c r="Z55" s="346"/>
      <c r="AA55" s="347"/>
      <c r="AB55" s="345">
        <f t="shared" si="43"/>
        <v>0</v>
      </c>
      <c r="AC55" s="346"/>
      <c r="AD55" s="346"/>
      <c r="AE55" s="346"/>
      <c r="AF55" s="358"/>
      <c r="AG55" s="385">
        <f t="shared" si="45"/>
        <v>0</v>
      </c>
      <c r="AH55" s="386"/>
      <c r="AI55" s="386"/>
      <c r="AJ55" s="386"/>
      <c r="AK55" s="386"/>
      <c r="AL55" s="387"/>
      <c r="AP55" s="95">
        <f t="shared" si="33"/>
        <v>0</v>
      </c>
      <c r="AQ55" s="121">
        <f t="shared" si="34"/>
        <v>0</v>
      </c>
      <c r="AR55" s="122">
        <f t="shared" si="35"/>
        <v>1</v>
      </c>
      <c r="AS55" s="123">
        <f t="shared" si="36"/>
        <v>0</v>
      </c>
      <c r="AT55" s="123">
        <f t="shared" si="28"/>
        <v>0</v>
      </c>
      <c r="AU55" s="124">
        <f t="shared" si="29"/>
        <v>0</v>
      </c>
      <c r="AV55" s="123">
        <f t="shared" si="37"/>
        <v>0</v>
      </c>
      <c r="AW55" s="123">
        <f t="shared" si="38"/>
        <v>0</v>
      </c>
      <c r="AX55" s="123">
        <f t="shared" si="30"/>
        <v>0</v>
      </c>
      <c r="AY55" s="124">
        <f t="shared" si="31"/>
        <v>0</v>
      </c>
      <c r="AZ55" s="125">
        <f t="shared" si="32"/>
        <v>0</v>
      </c>
      <c r="BA55" s="79"/>
    </row>
    <row r="56" spans="1:53" ht="13.5" thickBot="1" x14ac:dyDescent="0.25">
      <c r="A56" s="359">
        <f t="shared" si="44"/>
        <v>0</v>
      </c>
      <c r="B56" s="360"/>
      <c r="C56" s="360"/>
      <c r="D56" s="360"/>
      <c r="E56" s="360"/>
      <c r="F56" s="360"/>
      <c r="G56" s="361"/>
      <c r="H56" s="345">
        <f t="shared" si="39"/>
        <v>0</v>
      </c>
      <c r="I56" s="346"/>
      <c r="J56" s="346"/>
      <c r="K56" s="346"/>
      <c r="L56" s="347"/>
      <c r="M56" s="345">
        <f t="shared" si="40"/>
        <v>0</v>
      </c>
      <c r="N56" s="346"/>
      <c r="O56" s="346"/>
      <c r="P56" s="346"/>
      <c r="Q56" s="347"/>
      <c r="R56" s="345">
        <f t="shared" si="41"/>
        <v>0</v>
      </c>
      <c r="S56" s="346"/>
      <c r="T56" s="346"/>
      <c r="U56" s="346"/>
      <c r="V56" s="347"/>
      <c r="W56" s="345">
        <f t="shared" si="42"/>
        <v>0</v>
      </c>
      <c r="X56" s="346"/>
      <c r="Y56" s="346"/>
      <c r="Z56" s="346"/>
      <c r="AA56" s="347"/>
      <c r="AB56" s="345">
        <f t="shared" si="43"/>
        <v>0</v>
      </c>
      <c r="AC56" s="346"/>
      <c r="AD56" s="346"/>
      <c r="AE56" s="346"/>
      <c r="AF56" s="358"/>
      <c r="AG56" s="385">
        <f t="shared" si="45"/>
        <v>0</v>
      </c>
      <c r="AH56" s="386"/>
      <c r="AI56" s="386"/>
      <c r="AJ56" s="386"/>
      <c r="AK56" s="386"/>
      <c r="AL56" s="387"/>
      <c r="AP56" s="96">
        <f t="shared" si="33"/>
        <v>0</v>
      </c>
      <c r="AQ56" s="126">
        <f t="shared" si="34"/>
        <v>0</v>
      </c>
      <c r="AR56" s="127">
        <f t="shared" si="35"/>
        <v>1</v>
      </c>
      <c r="AS56" s="128">
        <f t="shared" si="36"/>
        <v>0</v>
      </c>
      <c r="AT56" s="128">
        <f t="shared" si="28"/>
        <v>0</v>
      </c>
      <c r="AU56" s="129">
        <f t="shared" si="29"/>
        <v>0</v>
      </c>
      <c r="AV56" s="128">
        <f t="shared" si="37"/>
        <v>0</v>
      </c>
      <c r="AW56" s="128">
        <f t="shared" si="38"/>
        <v>0</v>
      </c>
      <c r="AX56" s="128">
        <f t="shared" si="30"/>
        <v>0</v>
      </c>
      <c r="AY56" s="129">
        <f t="shared" si="31"/>
        <v>0</v>
      </c>
      <c r="AZ56" s="130">
        <f t="shared" si="32"/>
        <v>0</v>
      </c>
      <c r="BA56" s="79"/>
    </row>
    <row r="57" spans="1:53" ht="13.5" thickBot="1" x14ac:dyDescent="0.25">
      <c r="A57" s="359">
        <f t="shared" si="44"/>
        <v>0</v>
      </c>
      <c r="B57" s="360"/>
      <c r="C57" s="360"/>
      <c r="D57" s="360"/>
      <c r="E57" s="360"/>
      <c r="F57" s="360"/>
      <c r="G57" s="361"/>
      <c r="H57" s="345">
        <f t="shared" si="39"/>
        <v>0</v>
      </c>
      <c r="I57" s="346"/>
      <c r="J57" s="346"/>
      <c r="K57" s="346"/>
      <c r="L57" s="347"/>
      <c r="M57" s="345">
        <f t="shared" si="40"/>
        <v>0</v>
      </c>
      <c r="N57" s="346"/>
      <c r="O57" s="346"/>
      <c r="P57" s="346"/>
      <c r="Q57" s="347"/>
      <c r="R57" s="345">
        <f t="shared" si="41"/>
        <v>0</v>
      </c>
      <c r="S57" s="346"/>
      <c r="T57" s="346"/>
      <c r="U57" s="346"/>
      <c r="V57" s="347"/>
      <c r="W57" s="345">
        <f t="shared" si="42"/>
        <v>0</v>
      </c>
      <c r="X57" s="346"/>
      <c r="Y57" s="346"/>
      <c r="Z57" s="346"/>
      <c r="AA57" s="347"/>
      <c r="AB57" s="345">
        <f t="shared" si="43"/>
        <v>0</v>
      </c>
      <c r="AC57" s="346"/>
      <c r="AD57" s="346"/>
      <c r="AE57" s="346"/>
      <c r="AF57" s="358"/>
      <c r="AG57" s="385">
        <f t="shared" si="45"/>
        <v>0</v>
      </c>
      <c r="AH57" s="386"/>
      <c r="AI57" s="386"/>
      <c r="AJ57" s="386"/>
      <c r="AK57" s="386"/>
      <c r="AL57" s="387"/>
      <c r="AP57" s="57" t="s">
        <v>98</v>
      </c>
      <c r="AQ57" s="57">
        <f>AQ46+1</f>
        <v>3</v>
      </c>
      <c r="AR57" s="57"/>
      <c r="AS57" s="116">
        <f ca="1">EDATE(AS46,12)</f>
        <v>44804</v>
      </c>
      <c r="AT57" s="109" t="s">
        <v>16</v>
      </c>
      <c r="AU57" s="116">
        <f ca="1">EDATE(AU46,12)</f>
        <v>45168</v>
      </c>
      <c r="AV57" s="57"/>
      <c r="AW57" s="57"/>
      <c r="AX57" s="57"/>
      <c r="AY57" s="57"/>
      <c r="AZ57" s="57"/>
      <c r="BA57" s="79"/>
    </row>
    <row r="58" spans="1:53" ht="14.1" customHeight="1" thickBot="1" x14ac:dyDescent="0.25">
      <c r="A58" s="377">
        <f t="shared" si="44"/>
        <v>0</v>
      </c>
      <c r="B58" s="378"/>
      <c r="C58" s="378"/>
      <c r="D58" s="378"/>
      <c r="E58" s="378"/>
      <c r="F58" s="378"/>
      <c r="G58" s="379"/>
      <c r="H58" s="362">
        <f t="shared" si="39"/>
        <v>0</v>
      </c>
      <c r="I58" s="363"/>
      <c r="J58" s="363"/>
      <c r="K58" s="363"/>
      <c r="L58" s="364"/>
      <c r="M58" s="362">
        <f t="shared" si="40"/>
        <v>0</v>
      </c>
      <c r="N58" s="363"/>
      <c r="O58" s="363"/>
      <c r="P58" s="363"/>
      <c r="Q58" s="364"/>
      <c r="R58" s="362">
        <f t="shared" si="41"/>
        <v>0</v>
      </c>
      <c r="S58" s="363"/>
      <c r="T58" s="363"/>
      <c r="U58" s="363"/>
      <c r="V58" s="364"/>
      <c r="W58" s="362">
        <f t="shared" si="42"/>
        <v>0</v>
      </c>
      <c r="X58" s="363"/>
      <c r="Y58" s="363"/>
      <c r="Z58" s="363"/>
      <c r="AA58" s="364"/>
      <c r="AB58" s="362">
        <f t="shared" si="43"/>
        <v>0</v>
      </c>
      <c r="AC58" s="363"/>
      <c r="AD58" s="363"/>
      <c r="AE58" s="363"/>
      <c r="AF58" s="380"/>
      <c r="AG58" s="388">
        <f t="shared" si="45"/>
        <v>0</v>
      </c>
      <c r="AH58" s="389"/>
      <c r="AI58" s="389"/>
      <c r="AJ58" s="389"/>
      <c r="AK58" s="389"/>
      <c r="AL58" s="390"/>
      <c r="AP58" s="117" t="s">
        <v>119</v>
      </c>
      <c r="AQ58" s="118" t="s">
        <v>80</v>
      </c>
      <c r="AR58" s="119" t="s">
        <v>15</v>
      </c>
      <c r="AS58" s="119" t="s">
        <v>99</v>
      </c>
      <c r="AT58" s="119" t="s">
        <v>9</v>
      </c>
      <c r="AU58" s="118" t="s">
        <v>10</v>
      </c>
      <c r="AV58" s="119" t="s">
        <v>11</v>
      </c>
      <c r="AW58" s="119" t="s">
        <v>12</v>
      </c>
      <c r="AX58" s="119" t="s">
        <v>13</v>
      </c>
      <c r="AY58" s="118" t="s">
        <v>100</v>
      </c>
      <c r="AZ58" s="120" t="s">
        <v>14</v>
      </c>
      <c r="BA58" s="131"/>
    </row>
    <row r="59" spans="1:53" s="75" customFormat="1" ht="13.5" thickBot="1" x14ac:dyDescent="0.25">
      <c r="A59" s="381" t="s">
        <v>86</v>
      </c>
      <c r="B59" s="406"/>
      <c r="C59" s="406"/>
      <c r="D59" s="406"/>
      <c r="E59" s="406"/>
      <c r="F59" s="406"/>
      <c r="G59" s="406"/>
      <c r="H59" s="368">
        <f>SUM(H50:L58)</f>
        <v>0</v>
      </c>
      <c r="I59" s="368"/>
      <c r="J59" s="368"/>
      <c r="K59" s="368"/>
      <c r="L59" s="368"/>
      <c r="M59" s="368">
        <f>SUM(M50:Q58)</f>
        <v>0</v>
      </c>
      <c r="N59" s="368"/>
      <c r="O59" s="368"/>
      <c r="P59" s="368"/>
      <c r="Q59" s="368"/>
      <c r="R59" s="368">
        <f>SUM(R50:V58)</f>
        <v>0</v>
      </c>
      <c r="S59" s="368"/>
      <c r="T59" s="368"/>
      <c r="U59" s="368"/>
      <c r="V59" s="368"/>
      <c r="W59" s="368">
        <f>SUM(W50:AA58)</f>
        <v>0</v>
      </c>
      <c r="X59" s="368"/>
      <c r="Y59" s="368"/>
      <c r="Z59" s="368"/>
      <c r="AA59" s="368"/>
      <c r="AB59" s="368">
        <f>SUM(AB50:AF58)</f>
        <v>0</v>
      </c>
      <c r="AC59" s="368"/>
      <c r="AD59" s="368"/>
      <c r="AE59" s="368"/>
      <c r="AF59" s="369"/>
      <c r="AG59" s="367">
        <f>SUM(AG50:AL58)</f>
        <v>0</v>
      </c>
      <c r="AH59" s="368"/>
      <c r="AI59" s="368"/>
      <c r="AJ59" s="368"/>
      <c r="AK59" s="368"/>
      <c r="AL59" s="369"/>
      <c r="AP59" s="95">
        <f>AP48</f>
        <v>0</v>
      </c>
      <c r="AQ59" s="121">
        <f>R37</f>
        <v>0</v>
      </c>
      <c r="AR59" s="122">
        <f>AR48+1</f>
        <v>2</v>
      </c>
      <c r="AS59" s="123">
        <f>AQ59*AR24*(1+AS24)^($AQ$57-1)</f>
        <v>0</v>
      </c>
      <c r="AT59" s="123">
        <f t="shared" ref="AT59:AT67" si="46">AQ59*IF(AT24="G",150,IF(AT24="L",IF(AR59&gt;=42,420,(FLOOR(AR59,2)*10)),0))</f>
        <v>0</v>
      </c>
      <c r="AU59" s="124">
        <f t="shared" ref="AU59:AU67" si="47">AS59+AT59</f>
        <v>0</v>
      </c>
      <c r="AV59" s="123">
        <f>AU59*AU24</f>
        <v>0</v>
      </c>
      <c r="AW59" s="123">
        <f>AU59*AV24</f>
        <v>0</v>
      </c>
      <c r="AX59" s="123">
        <f t="shared" ref="AX59:AX67" si="48">AQ59*VLOOKUP(AX24,InsRates,AW24,FALSE)</f>
        <v>0</v>
      </c>
      <c r="AY59" s="124">
        <f t="shared" ref="AY59:AY67" si="49">IF(CalcMethod="Actual",SUM(AV59:AX59),0)</f>
        <v>0</v>
      </c>
      <c r="AZ59" s="125">
        <f t="shared" ref="AZ59:AZ67" si="50">IF(CalcMethod="Estimate",AV59,0)</f>
        <v>0</v>
      </c>
      <c r="BA59" s="79"/>
    </row>
    <row r="60" spans="1:53" x14ac:dyDescent="0.2">
      <c r="AP60" s="95">
        <f t="shared" ref="AP60:AP67" si="51">AP49</f>
        <v>0</v>
      </c>
      <c r="AQ60" s="121">
        <f t="shared" ref="AQ60:AQ67" si="52">R38</f>
        <v>0</v>
      </c>
      <c r="AR60" s="122">
        <f t="shared" ref="AR60:AR67" si="53">AR49+1</f>
        <v>2</v>
      </c>
      <c r="AS60" s="123">
        <f t="shared" ref="AS60:AS67" si="54">AQ60*AR25*(1+AS25)^($AQ$57-1)</f>
        <v>0</v>
      </c>
      <c r="AT60" s="123">
        <f t="shared" si="46"/>
        <v>0</v>
      </c>
      <c r="AU60" s="124">
        <f t="shared" si="47"/>
        <v>0</v>
      </c>
      <c r="AV60" s="123">
        <f t="shared" ref="AV60:AV67" si="55">AU60*AU25</f>
        <v>0</v>
      </c>
      <c r="AW60" s="123">
        <f t="shared" ref="AW60:AW67" si="56">AU60*AV25</f>
        <v>0</v>
      </c>
      <c r="AX60" s="123">
        <f t="shared" si="48"/>
        <v>0</v>
      </c>
      <c r="AY60" s="124">
        <f t="shared" si="49"/>
        <v>0</v>
      </c>
      <c r="AZ60" s="125">
        <f t="shared" si="50"/>
        <v>0</v>
      </c>
      <c r="BA60" s="131"/>
    </row>
    <row r="61" spans="1:53" s="75" customFormat="1" ht="13.5" thickBot="1" x14ac:dyDescent="0.25">
      <c r="A61" s="407" t="s">
        <v>87</v>
      </c>
      <c r="B61" s="407"/>
      <c r="C61" s="407"/>
      <c r="D61" s="407"/>
      <c r="E61" s="407"/>
      <c r="F61" s="407"/>
      <c r="G61" s="407"/>
      <c r="H61" s="405">
        <f>H46+H59</f>
        <v>0</v>
      </c>
      <c r="I61" s="405"/>
      <c r="J61" s="405"/>
      <c r="K61" s="405"/>
      <c r="L61" s="405"/>
      <c r="M61" s="405">
        <f>M46+M59</f>
        <v>0</v>
      </c>
      <c r="N61" s="405"/>
      <c r="O61" s="405"/>
      <c r="P61" s="405"/>
      <c r="Q61" s="405"/>
      <c r="R61" s="405">
        <f>R46+R59</f>
        <v>0</v>
      </c>
      <c r="S61" s="405"/>
      <c r="T61" s="405"/>
      <c r="U61" s="405"/>
      <c r="V61" s="405"/>
      <c r="W61" s="405">
        <f>W46+W59</f>
        <v>0</v>
      </c>
      <c r="X61" s="405"/>
      <c r="Y61" s="405"/>
      <c r="Z61" s="405"/>
      <c r="AA61" s="405"/>
      <c r="AB61" s="405">
        <f>AB46+AB59</f>
        <v>0</v>
      </c>
      <c r="AC61" s="405"/>
      <c r="AD61" s="405"/>
      <c r="AE61" s="405"/>
      <c r="AF61" s="405"/>
      <c r="AG61" s="405">
        <f>AG46+AG59</f>
        <v>0</v>
      </c>
      <c r="AH61" s="405"/>
      <c r="AI61" s="405"/>
      <c r="AJ61" s="405"/>
      <c r="AK61" s="405"/>
      <c r="AL61" s="405"/>
      <c r="AP61" s="95">
        <f t="shared" si="51"/>
        <v>0</v>
      </c>
      <c r="AQ61" s="121">
        <f t="shared" si="52"/>
        <v>0</v>
      </c>
      <c r="AR61" s="122">
        <f t="shared" si="53"/>
        <v>2</v>
      </c>
      <c r="AS61" s="123">
        <f t="shared" si="54"/>
        <v>0</v>
      </c>
      <c r="AT61" s="123">
        <f t="shared" si="46"/>
        <v>0</v>
      </c>
      <c r="AU61" s="124">
        <f t="shared" si="47"/>
        <v>0</v>
      </c>
      <c r="AV61" s="123">
        <f t="shared" si="55"/>
        <v>0</v>
      </c>
      <c r="AW61" s="123">
        <f t="shared" si="56"/>
        <v>0</v>
      </c>
      <c r="AX61" s="123">
        <f t="shared" si="48"/>
        <v>0</v>
      </c>
      <c r="AY61" s="124">
        <f t="shared" si="49"/>
        <v>0</v>
      </c>
      <c r="AZ61" s="125">
        <f t="shared" si="50"/>
        <v>0</v>
      </c>
      <c r="BA61" s="79"/>
    </row>
    <row r="62" spans="1:53" ht="13.5" thickTop="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P62" s="95">
        <f t="shared" si="51"/>
        <v>0</v>
      </c>
      <c r="AQ62" s="121">
        <f t="shared" si="52"/>
        <v>0</v>
      </c>
      <c r="AR62" s="122">
        <f t="shared" si="53"/>
        <v>2</v>
      </c>
      <c r="AS62" s="123">
        <f t="shared" si="54"/>
        <v>0</v>
      </c>
      <c r="AT62" s="123">
        <f t="shared" si="46"/>
        <v>0</v>
      </c>
      <c r="AU62" s="124">
        <f t="shared" si="47"/>
        <v>0</v>
      </c>
      <c r="AV62" s="123">
        <f t="shared" si="55"/>
        <v>0</v>
      </c>
      <c r="AW62" s="123">
        <f t="shared" si="56"/>
        <v>0</v>
      </c>
      <c r="AX62" s="123">
        <f t="shared" si="48"/>
        <v>0</v>
      </c>
      <c r="AY62" s="124">
        <f t="shared" si="49"/>
        <v>0</v>
      </c>
      <c r="AZ62" s="125">
        <f t="shared" si="50"/>
        <v>0</v>
      </c>
      <c r="BA62" s="79"/>
    </row>
    <row r="63" spans="1:53" x14ac:dyDescent="0.2">
      <c r="A63" s="391" t="s">
        <v>30</v>
      </c>
      <c r="B63" s="401"/>
      <c r="C63" s="401"/>
      <c r="D63" s="401"/>
      <c r="E63" s="401"/>
      <c r="F63" s="401"/>
      <c r="G63" s="401"/>
      <c r="H63" s="401"/>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1"/>
      <c r="AJ63" s="401"/>
      <c r="AK63" s="401"/>
      <c r="AL63" s="401"/>
      <c r="AP63" s="95">
        <f t="shared" si="51"/>
        <v>0</v>
      </c>
      <c r="AQ63" s="121">
        <f t="shared" si="52"/>
        <v>0</v>
      </c>
      <c r="AR63" s="122">
        <f t="shared" si="53"/>
        <v>2</v>
      </c>
      <c r="AS63" s="123">
        <f t="shared" si="54"/>
        <v>0</v>
      </c>
      <c r="AT63" s="123">
        <f t="shared" si="46"/>
        <v>0</v>
      </c>
      <c r="AU63" s="124">
        <f t="shared" si="47"/>
        <v>0</v>
      </c>
      <c r="AV63" s="123">
        <f t="shared" si="55"/>
        <v>0</v>
      </c>
      <c r="AW63" s="123">
        <f t="shared" si="56"/>
        <v>0</v>
      </c>
      <c r="AX63" s="123">
        <f t="shared" si="48"/>
        <v>0</v>
      </c>
      <c r="AY63" s="124">
        <f t="shared" si="49"/>
        <v>0</v>
      </c>
      <c r="AZ63" s="125">
        <f t="shared" si="50"/>
        <v>0</v>
      </c>
      <c r="BA63" s="79"/>
    </row>
    <row r="64" spans="1:53" x14ac:dyDescent="0.2">
      <c r="A64" s="391" t="s">
        <v>163</v>
      </c>
      <c r="B64" s="391"/>
      <c r="C64" s="391"/>
      <c r="D64" s="391"/>
      <c r="E64" s="391"/>
      <c r="F64" s="391"/>
      <c r="G64" s="391"/>
      <c r="H64" s="391"/>
      <c r="I64" s="391"/>
      <c r="J64" s="391"/>
      <c r="K64" s="391"/>
      <c r="L64" s="391"/>
      <c r="M64" s="391"/>
      <c r="N64" s="401"/>
      <c r="O64" s="402"/>
      <c r="P64" s="403"/>
      <c r="Q64" s="403"/>
      <c r="R64" s="403"/>
      <c r="S64" s="75"/>
      <c r="T64" s="75"/>
      <c r="U64" s="75"/>
      <c r="V64" s="75"/>
      <c r="W64" s="75"/>
      <c r="X64" s="75"/>
      <c r="Y64" s="75"/>
      <c r="Z64" s="75"/>
      <c r="AA64" s="75"/>
      <c r="AB64" s="75"/>
      <c r="AC64" s="75"/>
      <c r="AD64" s="75"/>
      <c r="AE64" s="75"/>
      <c r="AF64" s="75"/>
      <c r="AG64" s="75"/>
      <c r="AH64" s="75"/>
      <c r="AP64" s="95">
        <f t="shared" si="51"/>
        <v>0</v>
      </c>
      <c r="AQ64" s="121">
        <f t="shared" si="52"/>
        <v>0</v>
      </c>
      <c r="AR64" s="122">
        <f t="shared" si="53"/>
        <v>2</v>
      </c>
      <c r="AS64" s="123">
        <f t="shared" si="54"/>
        <v>0</v>
      </c>
      <c r="AT64" s="123">
        <f t="shared" si="46"/>
        <v>0</v>
      </c>
      <c r="AU64" s="124">
        <f t="shared" si="47"/>
        <v>0</v>
      </c>
      <c r="AV64" s="123">
        <f t="shared" si="55"/>
        <v>0</v>
      </c>
      <c r="AW64" s="123">
        <f t="shared" si="56"/>
        <v>0</v>
      </c>
      <c r="AX64" s="123">
        <f t="shared" si="48"/>
        <v>0</v>
      </c>
      <c r="AY64" s="124">
        <f t="shared" si="49"/>
        <v>0</v>
      </c>
      <c r="AZ64" s="125">
        <f t="shared" si="50"/>
        <v>0</v>
      </c>
      <c r="BA64" s="79"/>
    </row>
    <row r="65" spans="1:53" ht="9" customHeight="1" x14ac:dyDescent="0.2">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P65" s="95">
        <f t="shared" si="51"/>
        <v>0</v>
      </c>
      <c r="AQ65" s="121">
        <f t="shared" si="52"/>
        <v>0</v>
      </c>
      <c r="AR65" s="122">
        <f t="shared" si="53"/>
        <v>2</v>
      </c>
      <c r="AS65" s="123">
        <f t="shared" si="54"/>
        <v>0</v>
      </c>
      <c r="AT65" s="123">
        <f t="shared" si="46"/>
        <v>0</v>
      </c>
      <c r="AU65" s="124">
        <f t="shared" si="47"/>
        <v>0</v>
      </c>
      <c r="AV65" s="123">
        <f t="shared" si="55"/>
        <v>0</v>
      </c>
      <c r="AW65" s="123">
        <f t="shared" si="56"/>
        <v>0</v>
      </c>
      <c r="AX65" s="123">
        <f t="shared" si="48"/>
        <v>0</v>
      </c>
      <c r="AY65" s="124">
        <f t="shared" si="49"/>
        <v>0</v>
      </c>
      <c r="AZ65" s="125">
        <f t="shared" si="50"/>
        <v>0</v>
      </c>
      <c r="BA65" s="79"/>
    </row>
    <row r="66" spans="1:53" ht="39" customHeight="1" x14ac:dyDescent="0.2">
      <c r="AA66" s="404"/>
      <c r="AB66" s="404"/>
      <c r="AC66" s="404"/>
      <c r="AD66" s="404"/>
      <c r="AE66" s="404"/>
      <c r="AF66" s="404"/>
      <c r="AG66" s="404"/>
      <c r="AH66" s="404"/>
      <c r="AI66" s="404"/>
      <c r="AJ66" s="404"/>
      <c r="AK66" s="404"/>
      <c r="AL66" s="404"/>
      <c r="AP66" s="95">
        <f t="shared" si="51"/>
        <v>0</v>
      </c>
      <c r="AQ66" s="121">
        <f t="shared" si="52"/>
        <v>0</v>
      </c>
      <c r="AR66" s="122">
        <f t="shared" si="53"/>
        <v>2</v>
      </c>
      <c r="AS66" s="123">
        <f t="shared" si="54"/>
        <v>0</v>
      </c>
      <c r="AT66" s="123">
        <f t="shared" si="46"/>
        <v>0</v>
      </c>
      <c r="AU66" s="124">
        <f t="shared" si="47"/>
        <v>0</v>
      </c>
      <c r="AV66" s="123">
        <f t="shared" si="55"/>
        <v>0</v>
      </c>
      <c r="AW66" s="123">
        <f t="shared" si="56"/>
        <v>0</v>
      </c>
      <c r="AX66" s="123">
        <f t="shared" si="48"/>
        <v>0</v>
      </c>
      <c r="AY66" s="124">
        <f t="shared" si="49"/>
        <v>0</v>
      </c>
      <c r="AZ66" s="125">
        <f t="shared" si="50"/>
        <v>0</v>
      </c>
      <c r="BA66" s="79"/>
    </row>
    <row r="67" spans="1:53" ht="13.5" thickBot="1" x14ac:dyDescent="0.25">
      <c r="A67" s="391" t="s">
        <v>29</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P67" s="96">
        <f t="shared" si="51"/>
        <v>0</v>
      </c>
      <c r="AQ67" s="126">
        <f t="shared" si="52"/>
        <v>0</v>
      </c>
      <c r="AR67" s="127">
        <f t="shared" si="53"/>
        <v>2</v>
      </c>
      <c r="AS67" s="128">
        <f t="shared" si="54"/>
        <v>0</v>
      </c>
      <c r="AT67" s="128">
        <f t="shared" si="46"/>
        <v>0</v>
      </c>
      <c r="AU67" s="129">
        <f t="shared" si="47"/>
        <v>0</v>
      </c>
      <c r="AV67" s="128">
        <f t="shared" si="55"/>
        <v>0</v>
      </c>
      <c r="AW67" s="128">
        <f t="shared" si="56"/>
        <v>0</v>
      </c>
      <c r="AX67" s="128">
        <f t="shared" si="48"/>
        <v>0</v>
      </c>
      <c r="AY67" s="129">
        <f t="shared" si="49"/>
        <v>0</v>
      </c>
      <c r="AZ67" s="130">
        <f t="shared" si="50"/>
        <v>0</v>
      </c>
      <c r="BA67" s="79"/>
    </row>
    <row r="68" spans="1:53" ht="13.5" thickBot="1"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P68" s="57" t="s">
        <v>98</v>
      </c>
      <c r="AQ68" s="57">
        <f>AQ57+1</f>
        <v>4</v>
      </c>
      <c r="AR68" s="57"/>
      <c r="AS68" s="116">
        <f ca="1">EDATE(AS57,12)</f>
        <v>45169</v>
      </c>
      <c r="AT68" s="109" t="s">
        <v>16</v>
      </c>
      <c r="AU68" s="116">
        <f ca="1">EDATE(AU57,12)</f>
        <v>45534</v>
      </c>
      <c r="AV68" s="57"/>
      <c r="AW68" s="57"/>
      <c r="AX68" s="57"/>
      <c r="AY68" s="57"/>
      <c r="AZ68" s="57"/>
      <c r="BA68" s="79"/>
    </row>
    <row r="69" spans="1:53" ht="13.5" thickBot="1" x14ac:dyDescent="0.25">
      <c r="A69" s="392"/>
      <c r="B69" s="393"/>
      <c r="C69" s="39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4"/>
      <c r="AP69" s="117" t="s">
        <v>119</v>
      </c>
      <c r="AQ69" s="118" t="s">
        <v>80</v>
      </c>
      <c r="AR69" s="119" t="s">
        <v>15</v>
      </c>
      <c r="AS69" s="119" t="s">
        <v>99</v>
      </c>
      <c r="AT69" s="119" t="s">
        <v>9</v>
      </c>
      <c r="AU69" s="118" t="s">
        <v>10</v>
      </c>
      <c r="AV69" s="119" t="s">
        <v>11</v>
      </c>
      <c r="AW69" s="119" t="s">
        <v>12</v>
      </c>
      <c r="AX69" s="119" t="s">
        <v>13</v>
      </c>
      <c r="AY69" s="118" t="s">
        <v>100</v>
      </c>
      <c r="AZ69" s="120" t="s">
        <v>14</v>
      </c>
      <c r="BA69" s="79"/>
    </row>
    <row r="70" spans="1:53" x14ac:dyDescent="0.2">
      <c r="A70" s="395"/>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7"/>
      <c r="AP70" s="95">
        <f>AP59</f>
        <v>0</v>
      </c>
      <c r="AQ70" s="121">
        <f>W37</f>
        <v>0</v>
      </c>
      <c r="AR70" s="122">
        <f>AR59+1</f>
        <v>3</v>
      </c>
      <c r="AS70" s="123">
        <f>AQ70*AR24*(1+AS24)^($AQ$68-1)</f>
        <v>0</v>
      </c>
      <c r="AT70" s="123">
        <f t="shared" ref="AT70:AT78" si="57">AQ70*IF(AT24="G",150,IF(AT24="L",IF(AR70&gt;=42,420,(FLOOR(AR70,2)*10)),0))</f>
        <v>0</v>
      </c>
      <c r="AU70" s="124">
        <f t="shared" ref="AU70:AU78" si="58">AS70+AT70</f>
        <v>0</v>
      </c>
      <c r="AV70" s="123">
        <f>AU70*AU24</f>
        <v>0</v>
      </c>
      <c r="AW70" s="123">
        <f>AU70*AV24</f>
        <v>0</v>
      </c>
      <c r="AX70" s="123">
        <f t="shared" ref="AX70:AX78" si="59">AQ70*VLOOKUP(AX24,InsRates,AW24,FALSE)</f>
        <v>0</v>
      </c>
      <c r="AY70" s="124">
        <f t="shared" ref="AY70:AY78" si="60">IF(CalcMethod="Actual",SUM(AV70:AX70),0)</f>
        <v>0</v>
      </c>
      <c r="AZ70" s="125">
        <f t="shared" ref="AZ70:AZ78" si="61">IF(CalcMethod="Estimate",AV70,0)</f>
        <v>0</v>
      </c>
      <c r="BA70" s="79"/>
    </row>
    <row r="71" spans="1:53" x14ac:dyDescent="0.2">
      <c r="A71" s="395"/>
      <c r="B71" s="396"/>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c r="AK71" s="396"/>
      <c r="AL71" s="397"/>
      <c r="AP71" s="95">
        <f t="shared" ref="AP71:AP78" si="62">AP60</f>
        <v>0</v>
      </c>
      <c r="AQ71" s="121">
        <f t="shared" ref="AQ71:AQ78" si="63">W38</f>
        <v>0</v>
      </c>
      <c r="AR71" s="122">
        <f t="shared" ref="AR71:AR78" si="64">AR60+1</f>
        <v>3</v>
      </c>
      <c r="AS71" s="123">
        <f t="shared" ref="AS71:AS78" si="65">AQ71*AR25*(1+AS25)^($AQ$68-1)</f>
        <v>0</v>
      </c>
      <c r="AT71" s="123">
        <f t="shared" si="57"/>
        <v>0</v>
      </c>
      <c r="AU71" s="124">
        <f t="shared" si="58"/>
        <v>0</v>
      </c>
      <c r="AV71" s="123">
        <f t="shared" ref="AV71:AV78" si="66">AU71*AU25</f>
        <v>0</v>
      </c>
      <c r="AW71" s="123">
        <f t="shared" ref="AW71:AW78" si="67">AU71*AV25</f>
        <v>0</v>
      </c>
      <c r="AX71" s="123">
        <f t="shared" si="59"/>
        <v>0</v>
      </c>
      <c r="AY71" s="124">
        <f t="shared" si="60"/>
        <v>0</v>
      </c>
      <c r="AZ71" s="125">
        <f t="shared" si="61"/>
        <v>0</v>
      </c>
      <c r="BA71" s="79"/>
    </row>
    <row r="72" spans="1:53" x14ac:dyDescent="0.2">
      <c r="A72" s="395"/>
      <c r="B72" s="396"/>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396"/>
      <c r="AK72" s="396"/>
      <c r="AL72" s="397"/>
      <c r="AP72" s="95">
        <f t="shared" si="62"/>
        <v>0</v>
      </c>
      <c r="AQ72" s="121">
        <f t="shared" si="63"/>
        <v>0</v>
      </c>
      <c r="AR72" s="122">
        <f t="shared" si="64"/>
        <v>3</v>
      </c>
      <c r="AS72" s="123">
        <f t="shared" si="65"/>
        <v>0</v>
      </c>
      <c r="AT72" s="123">
        <f t="shared" si="57"/>
        <v>0</v>
      </c>
      <c r="AU72" s="124">
        <f t="shared" si="58"/>
        <v>0</v>
      </c>
      <c r="AV72" s="123">
        <f t="shared" si="66"/>
        <v>0</v>
      </c>
      <c r="AW72" s="123">
        <f t="shared" si="67"/>
        <v>0</v>
      </c>
      <c r="AX72" s="123">
        <f t="shared" si="59"/>
        <v>0</v>
      </c>
      <c r="AY72" s="124">
        <f t="shared" si="60"/>
        <v>0</v>
      </c>
      <c r="AZ72" s="125">
        <f t="shared" si="61"/>
        <v>0</v>
      </c>
      <c r="BA72" s="79"/>
    </row>
    <row r="73" spans="1:53" x14ac:dyDescent="0.2">
      <c r="A73" s="395"/>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6"/>
      <c r="AK73" s="396"/>
      <c r="AL73" s="397"/>
      <c r="AP73" s="95">
        <f t="shared" si="62"/>
        <v>0</v>
      </c>
      <c r="AQ73" s="121">
        <f t="shared" si="63"/>
        <v>0</v>
      </c>
      <c r="AR73" s="122">
        <f t="shared" si="64"/>
        <v>3</v>
      </c>
      <c r="AS73" s="123">
        <f t="shared" si="65"/>
        <v>0</v>
      </c>
      <c r="AT73" s="123">
        <f t="shared" si="57"/>
        <v>0</v>
      </c>
      <c r="AU73" s="124">
        <f t="shared" si="58"/>
        <v>0</v>
      </c>
      <c r="AV73" s="123">
        <f t="shared" si="66"/>
        <v>0</v>
      </c>
      <c r="AW73" s="123">
        <f t="shared" si="67"/>
        <v>0</v>
      </c>
      <c r="AX73" s="123">
        <f t="shared" si="59"/>
        <v>0</v>
      </c>
      <c r="AY73" s="124">
        <f t="shared" si="60"/>
        <v>0</v>
      </c>
      <c r="AZ73" s="125">
        <f t="shared" si="61"/>
        <v>0</v>
      </c>
      <c r="BA73" s="79"/>
    </row>
    <row r="74" spans="1:53" x14ac:dyDescent="0.2">
      <c r="A74" s="395"/>
      <c r="B74" s="396"/>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6"/>
      <c r="AE74" s="396"/>
      <c r="AF74" s="396"/>
      <c r="AG74" s="396"/>
      <c r="AH74" s="396"/>
      <c r="AI74" s="396"/>
      <c r="AJ74" s="396"/>
      <c r="AK74" s="396"/>
      <c r="AL74" s="397"/>
      <c r="AP74" s="95">
        <f t="shared" si="62"/>
        <v>0</v>
      </c>
      <c r="AQ74" s="121">
        <f t="shared" si="63"/>
        <v>0</v>
      </c>
      <c r="AR74" s="122">
        <f t="shared" si="64"/>
        <v>3</v>
      </c>
      <c r="AS74" s="123">
        <f t="shared" si="65"/>
        <v>0</v>
      </c>
      <c r="AT74" s="123">
        <f t="shared" si="57"/>
        <v>0</v>
      </c>
      <c r="AU74" s="124">
        <f t="shared" si="58"/>
        <v>0</v>
      </c>
      <c r="AV74" s="123">
        <f t="shared" si="66"/>
        <v>0</v>
      </c>
      <c r="AW74" s="123">
        <f t="shared" si="67"/>
        <v>0</v>
      </c>
      <c r="AX74" s="123">
        <f t="shared" si="59"/>
        <v>0</v>
      </c>
      <c r="AY74" s="124">
        <f t="shared" si="60"/>
        <v>0</v>
      </c>
      <c r="AZ74" s="125">
        <f t="shared" si="61"/>
        <v>0</v>
      </c>
      <c r="BA74" s="79"/>
    </row>
    <row r="75" spans="1:53" x14ac:dyDescent="0.2">
      <c r="A75" s="395"/>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96"/>
      <c r="AJ75" s="396"/>
      <c r="AK75" s="396"/>
      <c r="AL75" s="397"/>
      <c r="AP75" s="95">
        <f t="shared" si="62"/>
        <v>0</v>
      </c>
      <c r="AQ75" s="121">
        <f t="shared" si="63"/>
        <v>0</v>
      </c>
      <c r="AR75" s="122">
        <f t="shared" si="64"/>
        <v>3</v>
      </c>
      <c r="AS75" s="123">
        <f t="shared" si="65"/>
        <v>0</v>
      </c>
      <c r="AT75" s="123">
        <f t="shared" si="57"/>
        <v>0</v>
      </c>
      <c r="AU75" s="124">
        <f t="shared" si="58"/>
        <v>0</v>
      </c>
      <c r="AV75" s="123">
        <f t="shared" si="66"/>
        <v>0</v>
      </c>
      <c r="AW75" s="123">
        <f t="shared" si="67"/>
        <v>0</v>
      </c>
      <c r="AX75" s="123">
        <f t="shared" si="59"/>
        <v>0</v>
      </c>
      <c r="AY75" s="124">
        <f t="shared" si="60"/>
        <v>0</v>
      </c>
      <c r="AZ75" s="125">
        <f t="shared" si="61"/>
        <v>0</v>
      </c>
      <c r="BA75" s="79"/>
    </row>
    <row r="76" spans="1:53" x14ac:dyDescent="0.2">
      <c r="A76" s="395"/>
      <c r="B76" s="396"/>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396"/>
      <c r="AH76" s="396"/>
      <c r="AI76" s="396"/>
      <c r="AJ76" s="396"/>
      <c r="AK76" s="396"/>
      <c r="AL76" s="397"/>
      <c r="AP76" s="95">
        <f t="shared" si="62"/>
        <v>0</v>
      </c>
      <c r="AQ76" s="121">
        <f t="shared" si="63"/>
        <v>0</v>
      </c>
      <c r="AR76" s="122">
        <f t="shared" si="64"/>
        <v>3</v>
      </c>
      <c r="AS76" s="123">
        <f t="shared" si="65"/>
        <v>0</v>
      </c>
      <c r="AT76" s="123">
        <f t="shared" si="57"/>
        <v>0</v>
      </c>
      <c r="AU76" s="124">
        <f t="shared" si="58"/>
        <v>0</v>
      </c>
      <c r="AV76" s="123">
        <f t="shared" si="66"/>
        <v>0</v>
      </c>
      <c r="AW76" s="123">
        <f t="shared" si="67"/>
        <v>0</v>
      </c>
      <c r="AX76" s="123">
        <f t="shared" si="59"/>
        <v>0</v>
      </c>
      <c r="AY76" s="124">
        <f t="shared" si="60"/>
        <v>0</v>
      </c>
      <c r="AZ76" s="125">
        <f t="shared" si="61"/>
        <v>0</v>
      </c>
      <c r="BA76" s="79"/>
    </row>
    <row r="77" spans="1:53" x14ac:dyDescent="0.2">
      <c r="A77" s="395"/>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396"/>
      <c r="AL77" s="397"/>
      <c r="AP77" s="95">
        <f t="shared" si="62"/>
        <v>0</v>
      </c>
      <c r="AQ77" s="121">
        <f t="shared" si="63"/>
        <v>0</v>
      </c>
      <c r="AR77" s="122">
        <f t="shared" si="64"/>
        <v>3</v>
      </c>
      <c r="AS77" s="123">
        <f t="shared" si="65"/>
        <v>0</v>
      </c>
      <c r="AT77" s="123">
        <f t="shared" si="57"/>
        <v>0</v>
      </c>
      <c r="AU77" s="124">
        <f t="shared" si="58"/>
        <v>0</v>
      </c>
      <c r="AV77" s="123">
        <f t="shared" si="66"/>
        <v>0</v>
      </c>
      <c r="AW77" s="123">
        <f t="shared" si="67"/>
        <v>0</v>
      </c>
      <c r="AX77" s="123">
        <f t="shared" si="59"/>
        <v>0</v>
      </c>
      <c r="AY77" s="124">
        <f t="shared" si="60"/>
        <v>0</v>
      </c>
      <c r="AZ77" s="125">
        <f t="shared" si="61"/>
        <v>0</v>
      </c>
      <c r="BA77" s="79"/>
    </row>
    <row r="78" spans="1:53" ht="13.5" thickBot="1" x14ac:dyDescent="0.25">
      <c r="A78" s="395"/>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6"/>
      <c r="AK78" s="396"/>
      <c r="AL78" s="397"/>
      <c r="AP78" s="96">
        <f t="shared" si="62"/>
        <v>0</v>
      </c>
      <c r="AQ78" s="126">
        <f t="shared" si="63"/>
        <v>0</v>
      </c>
      <c r="AR78" s="127">
        <f t="shared" si="64"/>
        <v>3</v>
      </c>
      <c r="AS78" s="128">
        <f t="shared" si="65"/>
        <v>0</v>
      </c>
      <c r="AT78" s="128">
        <f t="shared" si="57"/>
        <v>0</v>
      </c>
      <c r="AU78" s="129">
        <f t="shared" si="58"/>
        <v>0</v>
      </c>
      <c r="AV78" s="128">
        <f t="shared" si="66"/>
        <v>0</v>
      </c>
      <c r="AW78" s="128">
        <f t="shared" si="67"/>
        <v>0</v>
      </c>
      <c r="AX78" s="128">
        <f t="shared" si="59"/>
        <v>0</v>
      </c>
      <c r="AY78" s="129">
        <f t="shared" si="60"/>
        <v>0</v>
      </c>
      <c r="AZ78" s="130">
        <f t="shared" si="61"/>
        <v>0</v>
      </c>
      <c r="BA78" s="79"/>
    </row>
    <row r="79" spans="1:53" ht="13.5" thickBot="1" x14ac:dyDescent="0.25">
      <c r="A79" s="395"/>
      <c r="B79" s="396"/>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c r="AI79" s="396"/>
      <c r="AJ79" s="396"/>
      <c r="AK79" s="396"/>
      <c r="AL79" s="397"/>
      <c r="AP79" s="57" t="s">
        <v>98</v>
      </c>
      <c r="AQ79" s="57">
        <f>AQ68+1</f>
        <v>5</v>
      </c>
      <c r="AR79" s="57"/>
      <c r="AS79" s="116">
        <f ca="1">EDATE(AS68,12)</f>
        <v>45535</v>
      </c>
      <c r="AT79" s="109" t="s">
        <v>16</v>
      </c>
      <c r="AU79" s="116">
        <f ca="1">EDATE(AU68,12)</f>
        <v>45899</v>
      </c>
      <c r="AV79" s="57"/>
      <c r="AW79" s="57"/>
      <c r="AX79" s="57"/>
      <c r="AY79" s="57"/>
      <c r="AZ79" s="57"/>
      <c r="BA79" s="79"/>
    </row>
    <row r="80" spans="1:53" ht="13.5" thickBot="1" x14ac:dyDescent="0.25">
      <c r="A80" s="395"/>
      <c r="B80" s="396"/>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c r="AI80" s="396"/>
      <c r="AJ80" s="396"/>
      <c r="AK80" s="396"/>
      <c r="AL80" s="397"/>
      <c r="AP80" s="117" t="s">
        <v>119</v>
      </c>
      <c r="AQ80" s="118" t="s">
        <v>80</v>
      </c>
      <c r="AR80" s="119" t="s">
        <v>15</v>
      </c>
      <c r="AS80" s="119" t="s">
        <v>99</v>
      </c>
      <c r="AT80" s="119" t="s">
        <v>9</v>
      </c>
      <c r="AU80" s="118" t="s">
        <v>10</v>
      </c>
      <c r="AV80" s="119" t="s">
        <v>11</v>
      </c>
      <c r="AW80" s="119" t="s">
        <v>12</v>
      </c>
      <c r="AX80" s="119" t="s">
        <v>13</v>
      </c>
      <c r="AY80" s="118" t="s">
        <v>100</v>
      </c>
      <c r="AZ80" s="120" t="s">
        <v>14</v>
      </c>
      <c r="BA80" s="79"/>
    </row>
    <row r="81" spans="1:53" x14ac:dyDescent="0.2">
      <c r="A81" s="395"/>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396"/>
      <c r="AL81" s="397"/>
      <c r="AP81" s="95">
        <f>AP70</f>
        <v>0</v>
      </c>
      <c r="AQ81" s="121">
        <f>AB37</f>
        <v>0</v>
      </c>
      <c r="AR81" s="122">
        <f>AR70+1</f>
        <v>4</v>
      </c>
      <c r="AS81" s="123">
        <f>AQ81*AR24*(1+AS24)^($AQ$79-1)</f>
        <v>0</v>
      </c>
      <c r="AT81" s="123">
        <f t="shared" ref="AT81:AT89" si="68">AQ81*IF(AT24="G",150,IF(AT24="L",IF(AR81&gt;=42,420,(FLOOR(AR81,2)*10)),0))</f>
        <v>0</v>
      </c>
      <c r="AU81" s="124">
        <f t="shared" ref="AU81:AU89" si="69">AS81+AT81</f>
        <v>0</v>
      </c>
      <c r="AV81" s="123">
        <f>AU81*AU24</f>
        <v>0</v>
      </c>
      <c r="AW81" s="123">
        <f>AU81*AV24</f>
        <v>0</v>
      </c>
      <c r="AX81" s="123">
        <f t="shared" ref="AX81:AX89" si="70">AQ81*VLOOKUP(AX24,InsRates,AW24,FALSE)</f>
        <v>0</v>
      </c>
      <c r="AY81" s="124">
        <f t="shared" ref="AY81:AY89" si="71">IF(CalcMethod="Actual",SUM(AV81:AX81),0)</f>
        <v>0</v>
      </c>
      <c r="AZ81" s="125">
        <f t="shared" ref="AZ81:AZ89" si="72">IF(CalcMethod="Estimate",AV81,0)</f>
        <v>0</v>
      </c>
      <c r="BA81" s="79"/>
    </row>
    <row r="82" spans="1:53" x14ac:dyDescent="0.2">
      <c r="A82" s="395"/>
      <c r="B82" s="396"/>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397"/>
      <c r="AP82" s="95">
        <f t="shared" ref="AP82:AP89" si="73">AP71</f>
        <v>0</v>
      </c>
      <c r="AQ82" s="121">
        <f t="shared" ref="AQ82:AQ89" si="74">AB38</f>
        <v>0</v>
      </c>
      <c r="AR82" s="122">
        <f t="shared" ref="AR82:AR89" si="75">AR71+1</f>
        <v>4</v>
      </c>
      <c r="AS82" s="123">
        <f t="shared" ref="AS82:AS89" si="76">AQ82*AR25*(1+AS25)^($AQ$79-1)</f>
        <v>0</v>
      </c>
      <c r="AT82" s="123">
        <f t="shared" si="68"/>
        <v>0</v>
      </c>
      <c r="AU82" s="124">
        <f t="shared" si="69"/>
        <v>0</v>
      </c>
      <c r="AV82" s="123">
        <f t="shared" ref="AV82:AV89" si="77">AU82*AU25</f>
        <v>0</v>
      </c>
      <c r="AW82" s="123">
        <f t="shared" ref="AW82:AW89" si="78">AU82*AV25</f>
        <v>0</v>
      </c>
      <c r="AX82" s="123">
        <f t="shared" si="70"/>
        <v>0</v>
      </c>
      <c r="AY82" s="124">
        <f t="shared" si="71"/>
        <v>0</v>
      </c>
      <c r="AZ82" s="125">
        <f t="shared" si="72"/>
        <v>0</v>
      </c>
      <c r="BA82" s="79"/>
    </row>
    <row r="83" spans="1:53" x14ac:dyDescent="0.2">
      <c r="A83" s="395"/>
      <c r="B83" s="396"/>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c r="AD83" s="396"/>
      <c r="AE83" s="396"/>
      <c r="AF83" s="396"/>
      <c r="AG83" s="396"/>
      <c r="AH83" s="396"/>
      <c r="AI83" s="396"/>
      <c r="AJ83" s="396"/>
      <c r="AK83" s="396"/>
      <c r="AL83" s="397"/>
      <c r="AP83" s="95">
        <f t="shared" si="73"/>
        <v>0</v>
      </c>
      <c r="AQ83" s="121">
        <f t="shared" si="74"/>
        <v>0</v>
      </c>
      <c r="AR83" s="122">
        <f t="shared" si="75"/>
        <v>4</v>
      </c>
      <c r="AS83" s="123">
        <f t="shared" si="76"/>
        <v>0</v>
      </c>
      <c r="AT83" s="123">
        <f t="shared" si="68"/>
        <v>0</v>
      </c>
      <c r="AU83" s="124">
        <f t="shared" si="69"/>
        <v>0</v>
      </c>
      <c r="AV83" s="123">
        <f t="shared" si="77"/>
        <v>0</v>
      </c>
      <c r="AW83" s="123">
        <f t="shared" si="78"/>
        <v>0</v>
      </c>
      <c r="AX83" s="123">
        <f t="shared" si="70"/>
        <v>0</v>
      </c>
      <c r="AY83" s="124">
        <f t="shared" si="71"/>
        <v>0</v>
      </c>
      <c r="AZ83" s="125">
        <f t="shared" si="72"/>
        <v>0</v>
      </c>
      <c r="BA83" s="79"/>
    </row>
    <row r="84" spans="1:53" x14ac:dyDescent="0.2">
      <c r="A84" s="395"/>
      <c r="B84" s="396"/>
      <c r="C84" s="396"/>
      <c r="D84" s="396"/>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c r="AD84" s="396"/>
      <c r="AE84" s="396"/>
      <c r="AF84" s="396"/>
      <c r="AG84" s="396"/>
      <c r="AH84" s="396"/>
      <c r="AI84" s="396"/>
      <c r="AJ84" s="396"/>
      <c r="AK84" s="396"/>
      <c r="AL84" s="397"/>
      <c r="AP84" s="95">
        <f t="shared" si="73"/>
        <v>0</v>
      </c>
      <c r="AQ84" s="121">
        <f t="shared" si="74"/>
        <v>0</v>
      </c>
      <c r="AR84" s="122">
        <f t="shared" si="75"/>
        <v>4</v>
      </c>
      <c r="AS84" s="123">
        <f t="shared" si="76"/>
        <v>0</v>
      </c>
      <c r="AT84" s="123">
        <f t="shared" si="68"/>
        <v>0</v>
      </c>
      <c r="AU84" s="124">
        <f t="shared" si="69"/>
        <v>0</v>
      </c>
      <c r="AV84" s="123">
        <f t="shared" si="77"/>
        <v>0</v>
      </c>
      <c r="AW84" s="123">
        <f t="shared" si="78"/>
        <v>0</v>
      </c>
      <c r="AX84" s="123">
        <f t="shared" si="70"/>
        <v>0</v>
      </c>
      <c r="AY84" s="124">
        <f t="shared" si="71"/>
        <v>0</v>
      </c>
      <c r="AZ84" s="125">
        <f t="shared" si="72"/>
        <v>0</v>
      </c>
      <c r="BA84" s="79"/>
    </row>
    <row r="85" spans="1:53" x14ac:dyDescent="0.2">
      <c r="A85" s="395"/>
      <c r="B85" s="396"/>
      <c r="C85" s="396"/>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396"/>
      <c r="AL85" s="397"/>
      <c r="AP85" s="95">
        <f t="shared" si="73"/>
        <v>0</v>
      </c>
      <c r="AQ85" s="121">
        <f t="shared" si="74"/>
        <v>0</v>
      </c>
      <c r="AR85" s="122">
        <f t="shared" si="75"/>
        <v>4</v>
      </c>
      <c r="AS85" s="123">
        <f t="shared" si="76"/>
        <v>0</v>
      </c>
      <c r="AT85" s="123">
        <f t="shared" si="68"/>
        <v>0</v>
      </c>
      <c r="AU85" s="124">
        <f t="shared" si="69"/>
        <v>0</v>
      </c>
      <c r="AV85" s="123">
        <f t="shared" si="77"/>
        <v>0</v>
      </c>
      <c r="AW85" s="123">
        <f t="shared" si="78"/>
        <v>0</v>
      </c>
      <c r="AX85" s="123">
        <f t="shared" si="70"/>
        <v>0</v>
      </c>
      <c r="AY85" s="124">
        <f t="shared" si="71"/>
        <v>0</v>
      </c>
      <c r="AZ85" s="125">
        <f t="shared" si="72"/>
        <v>0</v>
      </c>
      <c r="BA85" s="79"/>
    </row>
    <row r="86" spans="1:53" x14ac:dyDescent="0.2">
      <c r="A86" s="395"/>
      <c r="B86" s="396"/>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396"/>
      <c r="AL86" s="397"/>
      <c r="AP86" s="95">
        <f t="shared" si="73"/>
        <v>0</v>
      </c>
      <c r="AQ86" s="121">
        <f t="shared" si="74"/>
        <v>0</v>
      </c>
      <c r="AR86" s="122">
        <f t="shared" si="75"/>
        <v>4</v>
      </c>
      <c r="AS86" s="123">
        <f t="shared" si="76"/>
        <v>0</v>
      </c>
      <c r="AT86" s="123">
        <f t="shared" si="68"/>
        <v>0</v>
      </c>
      <c r="AU86" s="124">
        <f t="shared" si="69"/>
        <v>0</v>
      </c>
      <c r="AV86" s="123">
        <f t="shared" si="77"/>
        <v>0</v>
      </c>
      <c r="AW86" s="123">
        <f t="shared" si="78"/>
        <v>0</v>
      </c>
      <c r="AX86" s="123">
        <f t="shared" si="70"/>
        <v>0</v>
      </c>
      <c r="AY86" s="124">
        <f t="shared" si="71"/>
        <v>0</v>
      </c>
      <c r="AZ86" s="125">
        <f t="shared" si="72"/>
        <v>0</v>
      </c>
      <c r="BA86" s="79"/>
    </row>
    <row r="87" spans="1:53" x14ac:dyDescent="0.2">
      <c r="A87" s="395"/>
      <c r="B87" s="396"/>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c r="AG87" s="396"/>
      <c r="AH87" s="396"/>
      <c r="AI87" s="396"/>
      <c r="AJ87" s="396"/>
      <c r="AK87" s="396"/>
      <c r="AL87" s="397"/>
      <c r="AP87" s="95">
        <f t="shared" si="73"/>
        <v>0</v>
      </c>
      <c r="AQ87" s="121">
        <f t="shared" si="74"/>
        <v>0</v>
      </c>
      <c r="AR87" s="122">
        <f t="shared" si="75"/>
        <v>4</v>
      </c>
      <c r="AS87" s="123">
        <f t="shared" si="76"/>
        <v>0</v>
      </c>
      <c r="AT87" s="123">
        <f t="shared" si="68"/>
        <v>0</v>
      </c>
      <c r="AU87" s="124">
        <f t="shared" si="69"/>
        <v>0</v>
      </c>
      <c r="AV87" s="123">
        <f t="shared" si="77"/>
        <v>0</v>
      </c>
      <c r="AW87" s="123">
        <f t="shared" si="78"/>
        <v>0</v>
      </c>
      <c r="AX87" s="123">
        <f t="shared" si="70"/>
        <v>0</v>
      </c>
      <c r="AY87" s="124">
        <f t="shared" si="71"/>
        <v>0</v>
      </c>
      <c r="AZ87" s="125">
        <f t="shared" si="72"/>
        <v>0</v>
      </c>
      <c r="BA87" s="79"/>
    </row>
    <row r="88" spans="1:53" x14ac:dyDescent="0.2">
      <c r="A88" s="395"/>
      <c r="B88" s="396"/>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c r="AD88" s="396"/>
      <c r="AE88" s="396"/>
      <c r="AF88" s="396"/>
      <c r="AG88" s="396"/>
      <c r="AH88" s="396"/>
      <c r="AI88" s="396"/>
      <c r="AJ88" s="396"/>
      <c r="AK88" s="396"/>
      <c r="AL88" s="397"/>
      <c r="AP88" s="95">
        <f t="shared" si="73"/>
        <v>0</v>
      </c>
      <c r="AQ88" s="121">
        <f t="shared" si="74"/>
        <v>0</v>
      </c>
      <c r="AR88" s="122">
        <f t="shared" si="75"/>
        <v>4</v>
      </c>
      <c r="AS88" s="123">
        <f t="shared" si="76"/>
        <v>0</v>
      </c>
      <c r="AT88" s="123">
        <f t="shared" si="68"/>
        <v>0</v>
      </c>
      <c r="AU88" s="124">
        <f t="shared" si="69"/>
        <v>0</v>
      </c>
      <c r="AV88" s="123">
        <f t="shared" si="77"/>
        <v>0</v>
      </c>
      <c r="AW88" s="123">
        <f t="shared" si="78"/>
        <v>0</v>
      </c>
      <c r="AX88" s="123">
        <f t="shared" si="70"/>
        <v>0</v>
      </c>
      <c r="AY88" s="124">
        <f t="shared" si="71"/>
        <v>0</v>
      </c>
      <c r="AZ88" s="125">
        <f t="shared" si="72"/>
        <v>0</v>
      </c>
      <c r="BA88" s="79"/>
    </row>
    <row r="89" spans="1:53" ht="13.5" thickBot="1" x14ac:dyDescent="0.25">
      <c r="A89" s="395"/>
      <c r="B89" s="396"/>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c r="AG89" s="396"/>
      <c r="AH89" s="396"/>
      <c r="AI89" s="396"/>
      <c r="AJ89" s="396"/>
      <c r="AK89" s="396"/>
      <c r="AL89" s="397"/>
      <c r="AP89" s="96">
        <f t="shared" si="73"/>
        <v>0</v>
      </c>
      <c r="AQ89" s="126">
        <f t="shared" si="74"/>
        <v>0</v>
      </c>
      <c r="AR89" s="127">
        <f t="shared" si="75"/>
        <v>4</v>
      </c>
      <c r="AS89" s="128">
        <f t="shared" si="76"/>
        <v>0</v>
      </c>
      <c r="AT89" s="128">
        <f t="shared" si="68"/>
        <v>0</v>
      </c>
      <c r="AU89" s="129">
        <f t="shared" si="69"/>
        <v>0</v>
      </c>
      <c r="AV89" s="128">
        <f t="shared" si="77"/>
        <v>0</v>
      </c>
      <c r="AW89" s="128">
        <f t="shared" si="78"/>
        <v>0</v>
      </c>
      <c r="AX89" s="128">
        <f t="shared" si="70"/>
        <v>0</v>
      </c>
      <c r="AY89" s="129">
        <f t="shared" si="71"/>
        <v>0</v>
      </c>
      <c r="AZ89" s="130">
        <f t="shared" si="72"/>
        <v>0</v>
      </c>
      <c r="BA89" s="79"/>
    </row>
    <row r="90" spans="1:53" x14ac:dyDescent="0.2">
      <c r="A90" s="395"/>
      <c r="B90" s="396"/>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396"/>
      <c r="AL90" s="397"/>
      <c r="AP90" s="79"/>
      <c r="AQ90" s="79"/>
      <c r="AR90" s="79"/>
      <c r="AS90" s="79"/>
      <c r="AT90" s="79"/>
      <c r="AU90" s="79"/>
      <c r="AV90" s="79"/>
      <c r="AW90" s="79"/>
      <c r="AX90" s="79"/>
      <c r="AY90" s="79"/>
      <c r="AZ90" s="79"/>
      <c r="BA90" s="79"/>
    </row>
    <row r="91" spans="1:53" x14ac:dyDescent="0.2">
      <c r="A91" s="395"/>
      <c r="B91" s="396"/>
      <c r="C91" s="396"/>
      <c r="D91" s="396"/>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396"/>
      <c r="AC91" s="396"/>
      <c r="AD91" s="396"/>
      <c r="AE91" s="396"/>
      <c r="AF91" s="396"/>
      <c r="AG91" s="396"/>
      <c r="AH91" s="396"/>
      <c r="AI91" s="396"/>
      <c r="AJ91" s="396"/>
      <c r="AK91" s="396"/>
      <c r="AL91" s="397"/>
      <c r="AP91" s="79"/>
      <c r="AQ91" s="79"/>
      <c r="AR91" s="79"/>
      <c r="AS91" s="79"/>
      <c r="AT91" s="79"/>
      <c r="AU91" s="79"/>
      <c r="AV91" s="79"/>
      <c r="AW91" s="79"/>
      <c r="AX91" s="79"/>
      <c r="AY91" s="79"/>
      <c r="AZ91" s="79"/>
      <c r="BA91" s="79"/>
    </row>
    <row r="92" spans="1:53" x14ac:dyDescent="0.2">
      <c r="A92" s="395"/>
      <c r="B92" s="396"/>
      <c r="C92" s="396"/>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6"/>
      <c r="AH92" s="396"/>
      <c r="AI92" s="396"/>
      <c r="AJ92" s="396"/>
      <c r="AK92" s="396"/>
      <c r="AL92" s="397"/>
      <c r="AP92" s="79" t="s">
        <v>88</v>
      </c>
      <c r="AQ92" s="79" t="s">
        <v>103</v>
      </c>
      <c r="AR92" s="79" t="s">
        <v>121</v>
      </c>
      <c r="AS92" s="79" t="s">
        <v>21</v>
      </c>
      <c r="AT92" s="79"/>
      <c r="AU92" s="79" t="s">
        <v>24</v>
      </c>
      <c r="AV92" s="79"/>
      <c r="AW92" s="79"/>
      <c r="AX92" s="79" t="s">
        <v>114</v>
      </c>
      <c r="AY92" s="79"/>
      <c r="AZ92" s="79"/>
      <c r="BA92" s="79"/>
    </row>
    <row r="93" spans="1:53" x14ac:dyDescent="0.2">
      <c r="A93" s="395"/>
      <c r="B93" s="396"/>
      <c r="C93" s="396"/>
      <c r="D93" s="396"/>
      <c r="E93" s="396"/>
      <c r="F93" s="396"/>
      <c r="G93" s="396"/>
      <c r="H93" s="396"/>
      <c r="I93" s="396"/>
      <c r="J93" s="396"/>
      <c r="K93" s="396"/>
      <c r="L93" s="396"/>
      <c r="M93" s="396"/>
      <c r="N93" s="396"/>
      <c r="O93" s="396"/>
      <c r="P93" s="396"/>
      <c r="Q93" s="396"/>
      <c r="R93" s="396"/>
      <c r="S93" s="396"/>
      <c r="T93" s="396"/>
      <c r="U93" s="396"/>
      <c r="V93" s="396"/>
      <c r="W93" s="396"/>
      <c r="X93" s="396"/>
      <c r="Y93" s="396"/>
      <c r="Z93" s="396"/>
      <c r="AA93" s="396"/>
      <c r="AB93" s="396"/>
      <c r="AC93" s="396"/>
      <c r="AD93" s="396"/>
      <c r="AE93" s="396"/>
      <c r="AF93" s="396"/>
      <c r="AG93" s="396"/>
      <c r="AH93" s="396"/>
      <c r="AI93" s="396"/>
      <c r="AJ93" s="396"/>
      <c r="AK93" s="396"/>
      <c r="AL93" s="397"/>
      <c r="AP93" s="79"/>
      <c r="AQ93" s="79"/>
      <c r="AR93" s="133"/>
      <c r="AS93" s="79"/>
      <c r="AT93" s="79"/>
      <c r="AU93" s="79"/>
      <c r="AV93" s="79"/>
      <c r="AW93" s="79"/>
      <c r="AX93" s="79"/>
      <c r="AY93" s="79"/>
      <c r="AZ93" s="79"/>
      <c r="BA93" s="79"/>
    </row>
    <row r="94" spans="1:53" x14ac:dyDescent="0.2">
      <c r="A94" s="395"/>
      <c r="B94" s="396"/>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96"/>
      <c r="AH94" s="396"/>
      <c r="AI94" s="396"/>
      <c r="AJ94" s="396"/>
      <c r="AK94" s="396"/>
      <c r="AL94" s="397"/>
      <c r="AP94" s="79" t="s">
        <v>89</v>
      </c>
      <c r="AQ94" s="79" t="s">
        <v>104</v>
      </c>
      <c r="AR94" s="133" t="s">
        <v>147</v>
      </c>
      <c r="AS94" s="79" t="s">
        <v>22</v>
      </c>
      <c r="AT94" s="79"/>
      <c r="AU94" s="79" t="s">
        <v>144</v>
      </c>
      <c r="AV94" s="79"/>
      <c r="AW94" s="79"/>
      <c r="AX94" s="79"/>
      <c r="AY94" s="79"/>
      <c r="AZ94" s="79"/>
      <c r="BA94" s="79"/>
    </row>
    <row r="95" spans="1:53" x14ac:dyDescent="0.2">
      <c r="A95" s="395"/>
      <c r="B95" s="396"/>
      <c r="C95" s="396"/>
      <c r="D95" s="396"/>
      <c r="E95" s="396"/>
      <c r="F95" s="396"/>
      <c r="G95" s="396"/>
      <c r="H95" s="396"/>
      <c r="I95" s="396"/>
      <c r="J95" s="396"/>
      <c r="K95" s="396"/>
      <c r="L95" s="396"/>
      <c r="M95" s="396"/>
      <c r="N95" s="396"/>
      <c r="O95" s="396"/>
      <c r="P95" s="396"/>
      <c r="Q95" s="396"/>
      <c r="R95" s="396"/>
      <c r="S95" s="396"/>
      <c r="T95" s="396"/>
      <c r="U95" s="396"/>
      <c r="V95" s="396"/>
      <c r="W95" s="396"/>
      <c r="X95" s="396"/>
      <c r="Y95" s="396"/>
      <c r="Z95" s="396"/>
      <c r="AA95" s="396"/>
      <c r="AB95" s="396"/>
      <c r="AC95" s="396"/>
      <c r="AD95" s="396"/>
      <c r="AE95" s="396"/>
      <c r="AF95" s="396"/>
      <c r="AG95" s="396"/>
      <c r="AH95" s="396"/>
      <c r="AI95" s="396"/>
      <c r="AJ95" s="396"/>
      <c r="AK95" s="396"/>
      <c r="AL95" s="397"/>
      <c r="AP95" s="79" t="s">
        <v>55</v>
      </c>
      <c r="AQ95" s="79" t="s">
        <v>92</v>
      </c>
      <c r="AR95" s="133" t="s">
        <v>148</v>
      </c>
      <c r="AS95" s="79" t="s">
        <v>23</v>
      </c>
      <c r="AT95" s="79"/>
      <c r="AU95" s="79" t="s">
        <v>140</v>
      </c>
      <c r="AV95" s="79"/>
      <c r="AW95" s="79"/>
      <c r="AX95" s="79"/>
      <c r="AY95" s="79"/>
      <c r="AZ95" s="79"/>
      <c r="BA95" s="79"/>
    </row>
    <row r="96" spans="1:53" x14ac:dyDescent="0.2">
      <c r="A96" s="395"/>
      <c r="B96" s="396"/>
      <c r="C96" s="396"/>
      <c r="D96" s="396"/>
      <c r="E96" s="396"/>
      <c r="F96" s="396"/>
      <c r="G96" s="396"/>
      <c r="H96" s="396"/>
      <c r="I96" s="396"/>
      <c r="J96" s="396"/>
      <c r="K96" s="396"/>
      <c r="L96" s="396"/>
      <c r="M96" s="396"/>
      <c r="N96" s="396"/>
      <c r="O96" s="396"/>
      <c r="P96" s="396"/>
      <c r="Q96" s="396"/>
      <c r="R96" s="396"/>
      <c r="S96" s="396"/>
      <c r="T96" s="396"/>
      <c r="U96" s="396"/>
      <c r="V96" s="396"/>
      <c r="W96" s="396"/>
      <c r="X96" s="396"/>
      <c r="Y96" s="396"/>
      <c r="Z96" s="396"/>
      <c r="AA96" s="396"/>
      <c r="AB96" s="396"/>
      <c r="AC96" s="396"/>
      <c r="AD96" s="396"/>
      <c r="AE96" s="396"/>
      <c r="AF96" s="396"/>
      <c r="AG96" s="396"/>
      <c r="AH96" s="396"/>
      <c r="AI96" s="396"/>
      <c r="AJ96" s="396"/>
      <c r="AK96" s="396"/>
      <c r="AL96" s="397"/>
      <c r="AP96" s="79" t="s">
        <v>56</v>
      </c>
      <c r="AQ96" s="79" t="s">
        <v>93</v>
      </c>
      <c r="AR96" s="133" t="s">
        <v>91</v>
      </c>
      <c r="AS96" s="79"/>
      <c r="AT96" s="79"/>
      <c r="AU96" s="79" t="s">
        <v>145</v>
      </c>
      <c r="AV96" s="79"/>
      <c r="AW96" s="79"/>
      <c r="AX96" s="79"/>
      <c r="AY96" s="79"/>
      <c r="AZ96" s="79"/>
      <c r="BA96" s="79"/>
    </row>
    <row r="97" spans="1:53" x14ac:dyDescent="0.2">
      <c r="A97" s="395"/>
      <c r="B97" s="396"/>
      <c r="C97" s="396"/>
      <c r="D97" s="396"/>
      <c r="E97" s="396"/>
      <c r="F97" s="396"/>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396"/>
      <c r="AF97" s="396"/>
      <c r="AG97" s="396"/>
      <c r="AH97" s="396"/>
      <c r="AI97" s="396"/>
      <c r="AJ97" s="396"/>
      <c r="AK97" s="396"/>
      <c r="AL97" s="397"/>
      <c r="AP97" s="79" t="s">
        <v>90</v>
      </c>
      <c r="AQ97" s="79"/>
      <c r="AR97" s="133" t="s">
        <v>51</v>
      </c>
      <c r="AS97" s="79"/>
      <c r="AT97" s="79"/>
      <c r="AU97" s="79"/>
      <c r="AV97" s="79"/>
      <c r="AW97" s="79"/>
      <c r="AX97" s="79"/>
      <c r="AY97" s="79"/>
      <c r="AZ97" s="79"/>
      <c r="BA97" s="79"/>
    </row>
    <row r="98" spans="1:53" x14ac:dyDescent="0.2">
      <c r="A98" s="395"/>
      <c r="B98" s="396"/>
      <c r="C98" s="396"/>
      <c r="D98" s="396"/>
      <c r="E98" s="396"/>
      <c r="F98" s="396"/>
      <c r="G98" s="396"/>
      <c r="H98" s="396"/>
      <c r="I98" s="396"/>
      <c r="J98" s="396"/>
      <c r="K98" s="396"/>
      <c r="L98" s="396"/>
      <c r="M98" s="396"/>
      <c r="N98" s="396"/>
      <c r="O98" s="396"/>
      <c r="P98" s="396"/>
      <c r="Q98" s="396"/>
      <c r="R98" s="396"/>
      <c r="S98" s="396"/>
      <c r="T98" s="396"/>
      <c r="U98" s="396"/>
      <c r="V98" s="396"/>
      <c r="W98" s="396"/>
      <c r="X98" s="396"/>
      <c r="Y98" s="396"/>
      <c r="Z98" s="396"/>
      <c r="AA98" s="396"/>
      <c r="AB98" s="396"/>
      <c r="AC98" s="396"/>
      <c r="AD98" s="396"/>
      <c r="AE98" s="396"/>
      <c r="AF98" s="396"/>
      <c r="AG98" s="396"/>
      <c r="AH98" s="396"/>
      <c r="AI98" s="396"/>
      <c r="AJ98" s="396"/>
      <c r="AK98" s="396"/>
      <c r="AL98" s="397"/>
      <c r="AP98" s="79" t="s">
        <v>57</v>
      </c>
      <c r="AQ98" s="79"/>
      <c r="AR98" s="79"/>
      <c r="AS98" s="79"/>
      <c r="AT98" s="79"/>
      <c r="AU98" s="79"/>
      <c r="AV98" s="79"/>
      <c r="AW98" s="79"/>
      <c r="AX98" s="79"/>
      <c r="AY98" s="79"/>
      <c r="AZ98" s="79"/>
      <c r="BA98" s="79"/>
    </row>
    <row r="99" spans="1:53" x14ac:dyDescent="0.2">
      <c r="A99" s="395"/>
      <c r="B99" s="396"/>
      <c r="C99" s="396"/>
      <c r="D99" s="396"/>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6"/>
      <c r="AG99" s="396"/>
      <c r="AH99" s="396"/>
      <c r="AI99" s="396"/>
      <c r="AJ99" s="396"/>
      <c r="AK99" s="396"/>
      <c r="AL99" s="397"/>
      <c r="AP99" s="79" t="s">
        <v>282</v>
      </c>
      <c r="AQ99" s="79"/>
      <c r="AR99" s="133"/>
      <c r="AS99" s="79"/>
      <c r="AT99" s="79"/>
      <c r="AU99" s="79"/>
      <c r="AV99" s="79"/>
      <c r="AW99" s="79"/>
      <c r="AX99" s="79"/>
      <c r="AY99" s="79"/>
      <c r="AZ99" s="79"/>
      <c r="BA99" s="79"/>
    </row>
    <row r="100" spans="1:53" x14ac:dyDescent="0.2">
      <c r="A100" s="395"/>
      <c r="B100" s="396"/>
      <c r="C100" s="396"/>
      <c r="D100" s="396"/>
      <c r="E100" s="396"/>
      <c r="F100" s="396"/>
      <c r="G100" s="396"/>
      <c r="H100" s="396"/>
      <c r="I100" s="396"/>
      <c r="J100" s="396"/>
      <c r="K100" s="396"/>
      <c r="L100" s="396"/>
      <c r="M100" s="396"/>
      <c r="N100" s="396"/>
      <c r="O100" s="396"/>
      <c r="P100" s="396"/>
      <c r="Q100" s="396"/>
      <c r="R100" s="396"/>
      <c r="S100" s="396"/>
      <c r="T100" s="396"/>
      <c r="U100" s="396"/>
      <c r="V100" s="396"/>
      <c r="W100" s="396"/>
      <c r="X100" s="396"/>
      <c r="Y100" s="396"/>
      <c r="Z100" s="396"/>
      <c r="AA100" s="396"/>
      <c r="AB100" s="396"/>
      <c r="AC100" s="396"/>
      <c r="AD100" s="396"/>
      <c r="AE100" s="396"/>
      <c r="AF100" s="396"/>
      <c r="AG100" s="396"/>
      <c r="AH100" s="396"/>
      <c r="AI100" s="396"/>
      <c r="AJ100" s="396"/>
      <c r="AK100" s="396"/>
      <c r="AL100" s="397"/>
      <c r="AP100" s="79" t="s">
        <v>102</v>
      </c>
      <c r="AQ100" s="79"/>
      <c r="AR100" s="79"/>
      <c r="AS100" s="79"/>
      <c r="AT100" s="79"/>
      <c r="AU100" s="79"/>
      <c r="AV100" s="79"/>
      <c r="AW100" s="79"/>
      <c r="AX100" s="79"/>
      <c r="AY100" s="79"/>
      <c r="AZ100" s="79"/>
      <c r="BA100" s="79"/>
    </row>
    <row r="101" spans="1:53" x14ac:dyDescent="0.2">
      <c r="A101" s="395"/>
      <c r="B101" s="396"/>
      <c r="C101" s="396"/>
      <c r="D101" s="396"/>
      <c r="E101" s="396"/>
      <c r="F101" s="396"/>
      <c r="G101" s="396"/>
      <c r="H101" s="396"/>
      <c r="I101" s="396"/>
      <c r="J101" s="396"/>
      <c r="K101" s="396"/>
      <c r="L101" s="396"/>
      <c r="M101" s="396"/>
      <c r="N101" s="396"/>
      <c r="O101" s="396"/>
      <c r="P101" s="396"/>
      <c r="Q101" s="396"/>
      <c r="R101" s="396"/>
      <c r="S101" s="396"/>
      <c r="T101" s="396"/>
      <c r="U101" s="396"/>
      <c r="V101" s="396"/>
      <c r="W101" s="396"/>
      <c r="X101" s="396"/>
      <c r="Y101" s="396"/>
      <c r="Z101" s="396"/>
      <c r="AA101" s="396"/>
      <c r="AB101" s="396"/>
      <c r="AC101" s="396"/>
      <c r="AD101" s="396"/>
      <c r="AE101" s="396"/>
      <c r="AF101" s="396"/>
      <c r="AG101" s="396"/>
      <c r="AH101" s="396"/>
      <c r="AI101" s="396"/>
      <c r="AJ101" s="396"/>
      <c r="AK101" s="396"/>
      <c r="AL101" s="397"/>
      <c r="AP101" s="79" t="s">
        <v>283</v>
      </c>
    </row>
    <row r="102" spans="1:53" x14ac:dyDescent="0.2">
      <c r="A102" s="398"/>
      <c r="B102" s="399"/>
      <c r="C102" s="399"/>
      <c r="D102" s="399"/>
      <c r="E102" s="399"/>
      <c r="F102" s="399"/>
      <c r="G102" s="399"/>
      <c r="H102" s="399"/>
      <c r="I102" s="399"/>
      <c r="J102" s="399"/>
      <c r="K102" s="399"/>
      <c r="L102" s="399"/>
      <c r="M102" s="399"/>
      <c r="N102" s="399"/>
      <c r="O102" s="399"/>
      <c r="P102" s="399"/>
      <c r="Q102" s="399"/>
      <c r="R102" s="399"/>
      <c r="S102" s="399"/>
      <c r="T102" s="399"/>
      <c r="U102" s="399"/>
      <c r="V102" s="399"/>
      <c r="W102" s="399"/>
      <c r="X102" s="399"/>
      <c r="Y102" s="399"/>
      <c r="Z102" s="399"/>
      <c r="AA102" s="399"/>
      <c r="AB102" s="399"/>
      <c r="AC102" s="399"/>
      <c r="AD102" s="399"/>
      <c r="AE102" s="399"/>
      <c r="AF102" s="399"/>
      <c r="AG102" s="399"/>
      <c r="AH102" s="399"/>
      <c r="AI102" s="399"/>
      <c r="AJ102" s="399"/>
      <c r="AK102" s="399"/>
      <c r="AL102" s="400"/>
    </row>
  </sheetData>
  <sheetProtection sheet="1" formatColumns="0" formatRows="0"/>
  <mergeCells count="350">
    <mergeCell ref="A67:AL67"/>
    <mergeCell ref="A69:AL102"/>
    <mergeCell ref="A64:N64"/>
    <mergeCell ref="O64:R64"/>
    <mergeCell ref="AA66:AL66"/>
    <mergeCell ref="R59:V59"/>
    <mergeCell ref="W61:AA61"/>
    <mergeCell ref="AG59:AL59"/>
    <mergeCell ref="A63:AL63"/>
    <mergeCell ref="A59:G59"/>
    <mergeCell ref="H59:L59"/>
    <mergeCell ref="M59:Q59"/>
    <mergeCell ref="AG61:AL61"/>
    <mergeCell ref="A61:G61"/>
    <mergeCell ref="AB59:AF59"/>
    <mergeCell ref="AB61:AF61"/>
    <mergeCell ref="R61:V61"/>
    <mergeCell ref="W59:AA59"/>
    <mergeCell ref="H61:L61"/>
    <mergeCell ref="M61:Q61"/>
    <mergeCell ref="A56:G56"/>
    <mergeCell ref="H56:L56"/>
    <mergeCell ref="M56:Q56"/>
    <mergeCell ref="R56:V56"/>
    <mergeCell ref="W58:AA58"/>
    <mergeCell ref="A57:G57"/>
    <mergeCell ref="H57:L57"/>
    <mergeCell ref="M57:Q57"/>
    <mergeCell ref="R57:V57"/>
    <mergeCell ref="R58:V58"/>
    <mergeCell ref="W57:AA57"/>
    <mergeCell ref="A58:G58"/>
    <mergeCell ref="H58:L58"/>
    <mergeCell ref="M58:Q58"/>
    <mergeCell ref="AG53:AL53"/>
    <mergeCell ref="AB53:AF53"/>
    <mergeCell ref="W55:AA55"/>
    <mergeCell ref="AB55:AF55"/>
    <mergeCell ref="AG54:AL54"/>
    <mergeCell ref="AG55:AL55"/>
    <mergeCell ref="AB58:AF58"/>
    <mergeCell ref="AG58:AL58"/>
    <mergeCell ref="AB57:AF57"/>
    <mergeCell ref="AG57:AL57"/>
    <mergeCell ref="AG56:AL56"/>
    <mergeCell ref="W54:AA54"/>
    <mergeCell ref="W56:AA56"/>
    <mergeCell ref="AB56:AF56"/>
    <mergeCell ref="AB54:AF54"/>
    <mergeCell ref="A53:G53"/>
    <mergeCell ref="H53:L53"/>
    <mergeCell ref="M53:Q53"/>
    <mergeCell ref="R53:V53"/>
    <mergeCell ref="W53:AA53"/>
    <mergeCell ref="A55:G55"/>
    <mergeCell ref="H55:L55"/>
    <mergeCell ref="M55:Q55"/>
    <mergeCell ref="R55:V55"/>
    <mergeCell ref="A54:G54"/>
    <mergeCell ref="H54:L54"/>
    <mergeCell ref="M54:Q54"/>
    <mergeCell ref="R54:V54"/>
    <mergeCell ref="AB49:AF49"/>
    <mergeCell ref="AB52:AF52"/>
    <mergeCell ref="AG52:AL52"/>
    <mergeCell ref="AB50:AF50"/>
    <mergeCell ref="AG50:AL50"/>
    <mergeCell ref="AG51:AL51"/>
    <mergeCell ref="A52:G52"/>
    <mergeCell ref="H52:L52"/>
    <mergeCell ref="M52:Q52"/>
    <mergeCell ref="R52:V52"/>
    <mergeCell ref="W52:AA52"/>
    <mergeCell ref="AB51:AF51"/>
    <mergeCell ref="A50:G50"/>
    <mergeCell ref="H50:L50"/>
    <mergeCell ref="M50:Q50"/>
    <mergeCell ref="R50:V50"/>
    <mergeCell ref="W50:AA50"/>
    <mergeCell ref="H46:L46"/>
    <mergeCell ref="M46:Q46"/>
    <mergeCell ref="R46:V46"/>
    <mergeCell ref="W46:AA46"/>
    <mergeCell ref="A49:G49"/>
    <mergeCell ref="H49:L49"/>
    <mergeCell ref="M49:Q49"/>
    <mergeCell ref="R49:V49"/>
    <mergeCell ref="W49:AA49"/>
    <mergeCell ref="A44:G44"/>
    <mergeCell ref="H44:I44"/>
    <mergeCell ref="J44:L44"/>
    <mergeCell ref="M44:N44"/>
    <mergeCell ref="A51:G51"/>
    <mergeCell ref="H51:L51"/>
    <mergeCell ref="M51:Q51"/>
    <mergeCell ref="R51:V51"/>
    <mergeCell ref="W51:AA51"/>
    <mergeCell ref="A48:AL48"/>
    <mergeCell ref="M45:N45"/>
    <mergeCell ref="R45:S45"/>
    <mergeCell ref="AG45:AL45"/>
    <mergeCell ref="W45:X45"/>
    <mergeCell ref="Y45:AA45"/>
    <mergeCell ref="A45:G45"/>
    <mergeCell ref="H45:I45"/>
    <mergeCell ref="J45:L45"/>
    <mergeCell ref="O45:Q45"/>
    <mergeCell ref="O44:Q44"/>
    <mergeCell ref="AB45:AC45"/>
    <mergeCell ref="AD45:AF45"/>
    <mergeCell ref="AG49:AL49"/>
    <mergeCell ref="A46:G46"/>
    <mergeCell ref="T45:V45"/>
    <mergeCell ref="AB46:AF46"/>
    <mergeCell ref="AG46:AL46"/>
    <mergeCell ref="W44:X44"/>
    <mergeCell ref="Y44:AA44"/>
    <mergeCell ref="AD44:AF44"/>
    <mergeCell ref="AB43:AC43"/>
    <mergeCell ref="AD43:AF43"/>
    <mergeCell ref="AB44:AC44"/>
    <mergeCell ref="R44:S44"/>
    <mergeCell ref="T44:V44"/>
    <mergeCell ref="AB41:AC41"/>
    <mergeCell ref="T41:V41"/>
    <mergeCell ref="AD41:AF41"/>
    <mergeCell ref="AG41:AL41"/>
    <mergeCell ref="W41:X41"/>
    <mergeCell ref="Y41:AA41"/>
    <mergeCell ref="T42:V42"/>
    <mergeCell ref="W42:X42"/>
    <mergeCell ref="AG44:AL44"/>
    <mergeCell ref="Y42:AA42"/>
    <mergeCell ref="A42:G42"/>
    <mergeCell ref="H42:I42"/>
    <mergeCell ref="J42:L42"/>
    <mergeCell ref="M42:N42"/>
    <mergeCell ref="R42:S42"/>
    <mergeCell ref="AB42:AC42"/>
    <mergeCell ref="AD42:AF42"/>
    <mergeCell ref="AG42:AL42"/>
    <mergeCell ref="A43:G43"/>
    <mergeCell ref="H43:I43"/>
    <mergeCell ref="J43:L43"/>
    <mergeCell ref="M43:N43"/>
    <mergeCell ref="O43:Q43"/>
    <mergeCell ref="R43:S43"/>
    <mergeCell ref="T43:V43"/>
    <mergeCell ref="AG43:AL43"/>
    <mergeCell ref="O42:Q42"/>
    <mergeCell ref="W43:X43"/>
    <mergeCell ref="Y43:AA43"/>
    <mergeCell ref="O38:Q38"/>
    <mergeCell ref="R38:S38"/>
    <mergeCell ref="A39:G39"/>
    <mergeCell ref="H39:I39"/>
    <mergeCell ref="J39:L39"/>
    <mergeCell ref="M39:N39"/>
    <mergeCell ref="O39:Q39"/>
    <mergeCell ref="A41:G41"/>
    <mergeCell ref="H41:I41"/>
    <mergeCell ref="J41:L41"/>
    <mergeCell ref="M41:N41"/>
    <mergeCell ref="A38:G38"/>
    <mergeCell ref="H38:I38"/>
    <mergeCell ref="J38:L38"/>
    <mergeCell ref="M38:N38"/>
    <mergeCell ref="O41:Q41"/>
    <mergeCell ref="R41:S41"/>
    <mergeCell ref="A40:G40"/>
    <mergeCell ref="H40:I40"/>
    <mergeCell ref="J40:L40"/>
    <mergeCell ref="M40:N40"/>
    <mergeCell ref="R40:S40"/>
    <mergeCell ref="O40:Q40"/>
    <mergeCell ref="R39:S39"/>
    <mergeCell ref="AG40:AL40"/>
    <mergeCell ref="Y39:AA39"/>
    <mergeCell ref="AB39:AC39"/>
    <mergeCell ref="T40:V40"/>
    <mergeCell ref="W40:X40"/>
    <mergeCell ref="Y40:AA40"/>
    <mergeCell ref="Y36:AA36"/>
    <mergeCell ref="AB40:AC40"/>
    <mergeCell ref="AD38:AF38"/>
    <mergeCell ref="AG38:AL38"/>
    <mergeCell ref="AD40:AF40"/>
    <mergeCell ref="AB38:AC38"/>
    <mergeCell ref="T39:V39"/>
    <mergeCell ref="W39:X39"/>
    <mergeCell ref="T38:V38"/>
    <mergeCell ref="W38:X38"/>
    <mergeCell ref="Y38:AA38"/>
    <mergeCell ref="AG39:AL39"/>
    <mergeCell ref="AD39:AF39"/>
    <mergeCell ref="A37:G37"/>
    <mergeCell ref="H37:I37"/>
    <mergeCell ref="J37:L37"/>
    <mergeCell ref="M37:N37"/>
    <mergeCell ref="AG37:AL37"/>
    <mergeCell ref="W35:AA35"/>
    <mergeCell ref="AB35:AF35"/>
    <mergeCell ref="AD36:AF36"/>
    <mergeCell ref="Y37:AA37"/>
    <mergeCell ref="AG35:AL36"/>
    <mergeCell ref="AB36:AC36"/>
    <mergeCell ref="AB37:AC37"/>
    <mergeCell ref="AD37:AF37"/>
    <mergeCell ref="O37:Q37"/>
    <mergeCell ref="R37:S37"/>
    <mergeCell ref="T37:V37"/>
    <mergeCell ref="W37:X37"/>
    <mergeCell ref="T36:V36"/>
    <mergeCell ref="W36:X36"/>
    <mergeCell ref="AE32:AH32"/>
    <mergeCell ref="AI32:AL32"/>
    <mergeCell ref="AA32:AD32"/>
    <mergeCell ref="A34:AL34"/>
    <mergeCell ref="H35:L35"/>
    <mergeCell ref="M35:Q35"/>
    <mergeCell ref="R35:V35"/>
    <mergeCell ref="G31:J31"/>
    <mergeCell ref="G32:J32"/>
    <mergeCell ref="K31:R31"/>
    <mergeCell ref="K32:R32"/>
    <mergeCell ref="S31:V31"/>
    <mergeCell ref="W31:Z31"/>
    <mergeCell ref="A32:F32"/>
    <mergeCell ref="A35:G36"/>
    <mergeCell ref="H36:I36"/>
    <mergeCell ref="J36:L36"/>
    <mergeCell ref="M36:N36"/>
    <mergeCell ref="O36:Q36"/>
    <mergeCell ref="R36:S36"/>
    <mergeCell ref="S32:V32"/>
    <mergeCell ref="W32:Z32"/>
    <mergeCell ref="A31:F31"/>
    <mergeCell ref="AI31:AL31"/>
    <mergeCell ref="G30:J30"/>
    <mergeCell ref="K29:R29"/>
    <mergeCell ref="K30:R30"/>
    <mergeCell ref="A30:F30"/>
    <mergeCell ref="A29:F29"/>
    <mergeCell ref="AE28:AH28"/>
    <mergeCell ref="G23:J23"/>
    <mergeCell ref="AE31:AH31"/>
    <mergeCell ref="AA31:AD31"/>
    <mergeCell ref="AE29:AH29"/>
    <mergeCell ref="G27:J27"/>
    <mergeCell ref="K24:R24"/>
    <mergeCell ref="AA24:AD24"/>
    <mergeCell ref="S24:V24"/>
    <mergeCell ref="W24:Z24"/>
    <mergeCell ref="AE24:AH24"/>
    <mergeCell ref="G29:J29"/>
    <mergeCell ref="K26:R26"/>
    <mergeCell ref="A26:F26"/>
    <mergeCell ref="G28:J28"/>
    <mergeCell ref="K27:R27"/>
    <mergeCell ref="K28:R28"/>
    <mergeCell ref="AE25:AH25"/>
    <mergeCell ref="K23:R23"/>
    <mergeCell ref="AI29:AL29"/>
    <mergeCell ref="AA29:AD29"/>
    <mergeCell ref="S30:V30"/>
    <mergeCell ref="W30:Z30"/>
    <mergeCell ref="AE30:AH30"/>
    <mergeCell ref="AI27:AL27"/>
    <mergeCell ref="S29:V29"/>
    <mergeCell ref="AI28:AL28"/>
    <mergeCell ref="AA28:AD28"/>
    <mergeCell ref="AI30:AL30"/>
    <mergeCell ref="AA30:AD30"/>
    <mergeCell ref="W29:Z29"/>
    <mergeCell ref="AI26:AL26"/>
    <mergeCell ref="AA26:AD26"/>
    <mergeCell ref="G25:J25"/>
    <mergeCell ref="G26:J26"/>
    <mergeCell ref="K25:R25"/>
    <mergeCell ref="S26:V26"/>
    <mergeCell ref="W26:Z26"/>
    <mergeCell ref="AE26:AH26"/>
    <mergeCell ref="A28:F28"/>
    <mergeCell ref="AE27:AH27"/>
    <mergeCell ref="A27:F27"/>
    <mergeCell ref="S27:V27"/>
    <mergeCell ref="W27:Z27"/>
    <mergeCell ref="S28:V28"/>
    <mergeCell ref="W28:Z28"/>
    <mergeCell ref="AA27:AD27"/>
    <mergeCell ref="AI25:AL25"/>
    <mergeCell ref="AA25:AD25"/>
    <mergeCell ref="A21:AL21"/>
    <mergeCell ref="A23:F23"/>
    <mergeCell ref="A24:F24"/>
    <mergeCell ref="A25:F25"/>
    <mergeCell ref="S25:V25"/>
    <mergeCell ref="W25:Z25"/>
    <mergeCell ref="AI24:AL24"/>
    <mergeCell ref="A22:J22"/>
    <mergeCell ref="K22:AL22"/>
    <mergeCell ref="G24:J24"/>
    <mergeCell ref="A5:D5"/>
    <mergeCell ref="P7:S7"/>
    <mergeCell ref="S23:V23"/>
    <mergeCell ref="W23:Z23"/>
    <mergeCell ref="AE23:AH23"/>
    <mergeCell ref="U5:X5"/>
    <mergeCell ref="U6:X6"/>
    <mergeCell ref="AA23:AD23"/>
    <mergeCell ref="A10:O10"/>
    <mergeCell ref="P10:S10"/>
    <mergeCell ref="P9:S9"/>
    <mergeCell ref="Y10:AL10"/>
    <mergeCell ref="U10:X10"/>
    <mergeCell ref="U11:X11"/>
    <mergeCell ref="Y11:AL11"/>
    <mergeCell ref="A11:O11"/>
    <mergeCell ref="P11:S11"/>
    <mergeCell ref="A13:L13"/>
    <mergeCell ref="M13:P13"/>
    <mergeCell ref="AB13:AE13"/>
    <mergeCell ref="AI23:AL23"/>
    <mergeCell ref="A18:AL19"/>
    <mergeCell ref="A15:AL16"/>
    <mergeCell ref="U13:AA13"/>
    <mergeCell ref="A2:S2"/>
    <mergeCell ref="A9:O9"/>
    <mergeCell ref="U2:AL2"/>
    <mergeCell ref="U3:X3"/>
    <mergeCell ref="U4:X4"/>
    <mergeCell ref="A1:AL1"/>
    <mergeCell ref="A6:S6"/>
    <mergeCell ref="A7:O7"/>
    <mergeCell ref="U9:X9"/>
    <mergeCell ref="Y9:AL9"/>
    <mergeCell ref="U7:AL7"/>
    <mergeCell ref="U8:X8"/>
    <mergeCell ref="A4:D4"/>
    <mergeCell ref="E3:S3"/>
    <mergeCell ref="P8:S8"/>
    <mergeCell ref="A8:O8"/>
    <mergeCell ref="Y4:AL4"/>
    <mergeCell ref="Y3:AL3"/>
    <mergeCell ref="Y8:AL8"/>
    <mergeCell ref="Y6:AL6"/>
    <mergeCell ref="Y5:AL5"/>
    <mergeCell ref="A3:D3"/>
    <mergeCell ref="E4:S4"/>
    <mergeCell ref="E5:S5"/>
  </mergeCells>
  <phoneticPr fontId="5" type="noConversion"/>
  <dataValidations disablePrompts="1" count="5">
    <dataValidation type="decimal" allowBlank="1" showInputMessage="1" showErrorMessage="1" sqref="AA24:AD32" xr:uid="{00000000-0002-0000-0000-000000000000}">
      <formula1>0</formula1>
      <formula2>0.05</formula2>
    </dataValidation>
    <dataValidation type="list" allowBlank="1" showInputMessage="1" showErrorMessage="1" sqref="AE24:AH32" xr:uid="{00000000-0002-0000-0000-000001000000}">
      <formula1>$AQ$93:$AQ$96</formula1>
    </dataValidation>
    <dataValidation type="list" allowBlank="1" showInputMessage="1" showErrorMessage="1" sqref="AI24:AL32" xr:uid="{00000000-0002-0000-0000-000002000000}">
      <formula1>$AR$93:$AR$97</formula1>
    </dataValidation>
    <dataValidation type="list" allowBlank="1" showInputMessage="1" showErrorMessage="1" sqref="M13:M14 Q13:S14" xr:uid="{00000000-0002-0000-0000-000003000000}">
      <formula1>$AS$93:$AS$95</formula1>
    </dataValidation>
    <dataValidation type="list" showInputMessage="1" showErrorMessage="1" sqref="K24:R32" xr:uid="{00000000-0002-0000-0000-000004000000}">
      <formula1>IF($M$13="Actual",($AP$93:$AP$101),IF($M$13="Estimate",($AU$93:$AU$96),$AX$92))</formula1>
    </dataValidation>
  </dataValidations>
  <pageMargins left="0.5" right="0.5" top="1" bottom="0.75" header="0.75" footer="0.5"/>
  <pageSetup scale="78" fitToHeight="2" orientation="portrait" horizontalDpi="4294967292" verticalDpi="4294967292" r:id="rId1"/>
  <headerFooter>
    <oddHeader xml:space="preserve">&amp;C&amp;"Arial,Bold"&amp;14 2023-2024 Fringe Calculator and Budget Template&amp;R
</oddHeader>
  </headerFooter>
  <extLst>
    <ext xmlns:mx="http://schemas.microsoft.com/office/mac/excel/2008/main" uri="{64002731-A6B0-56B0-2670-7721B7C09600}">
      <mx:PLV Mode="1" OnePage="0" WScale="78"/>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72"/>
  <sheetViews>
    <sheetView showGridLines="0" showZeros="0" tabSelected="1" topLeftCell="A35" zoomScalePageLayoutView="150" workbookViewId="0">
      <selection activeCell="S14" sqref="S14"/>
    </sheetView>
  </sheetViews>
  <sheetFormatPr defaultColWidth="11.125" defaultRowHeight="20.100000000000001" customHeight="1" x14ac:dyDescent="0.2"/>
  <cols>
    <col min="1" max="1" width="12.125" style="7" customWidth="1"/>
    <col min="2" max="2" width="13.5" style="7" customWidth="1"/>
    <col min="3" max="7" width="8.375" style="7" customWidth="1"/>
    <col min="8" max="8" width="9.375" style="7" customWidth="1"/>
    <col min="9" max="9" width="10.625" style="7" hidden="1" customWidth="1"/>
    <col min="10" max="10" width="5.625" style="7" hidden="1" customWidth="1"/>
    <col min="11" max="16" width="10.125" style="7" hidden="1" customWidth="1"/>
    <col min="17" max="17" width="11.125" style="7" customWidth="1"/>
    <col min="18" max="16384" width="11.125" style="7"/>
  </cols>
  <sheetData>
    <row r="1" spans="1:256" s="42" customFormat="1" ht="20.100000000000001" customHeight="1" x14ac:dyDescent="0.25">
      <c r="A1" s="433" t="s">
        <v>116</v>
      </c>
      <c r="B1" s="433"/>
      <c r="C1" s="433"/>
      <c r="D1" s="433"/>
      <c r="E1" s="433"/>
      <c r="F1" s="433"/>
      <c r="G1" s="433"/>
      <c r="H1" s="433"/>
      <c r="I1" s="433" t="s">
        <v>175</v>
      </c>
      <c r="J1" s="434"/>
      <c r="K1" s="434"/>
      <c r="L1" s="434"/>
      <c r="M1" s="434"/>
      <c r="N1" s="434"/>
      <c r="O1" s="434"/>
      <c r="P1" s="434"/>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s="42" customFormat="1" ht="20.100000000000001" customHeight="1" thickBot="1" x14ac:dyDescent="0.3">
      <c r="A2" s="54" t="s">
        <v>6</v>
      </c>
      <c r="B2" s="444"/>
      <c r="C2" s="445"/>
      <c r="D2" s="445"/>
      <c r="E2" s="445"/>
      <c r="F2" s="445"/>
      <c r="G2" s="445"/>
      <c r="H2" s="445"/>
      <c r="I2" s="52" t="s">
        <v>101</v>
      </c>
      <c r="J2" s="51">
        <f>B2</f>
        <v>0</v>
      </c>
      <c r="K2" s="52"/>
      <c r="L2" s="52"/>
      <c r="M2" s="52"/>
      <c r="N2" s="52"/>
      <c r="O2" s="52"/>
      <c r="P2" s="52"/>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42" customFormat="1" ht="20.100000000000001" customHeight="1" x14ac:dyDescent="0.25">
      <c r="A3" s="40" t="s">
        <v>8</v>
      </c>
      <c r="B3" s="46"/>
      <c r="C3" s="46"/>
      <c r="D3" s="46"/>
      <c r="E3" s="138" t="s">
        <v>201</v>
      </c>
      <c r="F3" s="142">
        <f>'Personnel Expense Calculator'!AB13</f>
        <v>44074</v>
      </c>
      <c r="G3" s="138" t="s">
        <v>202</v>
      </c>
      <c r="H3" s="139"/>
      <c r="I3" s="41" t="s">
        <v>159</v>
      </c>
      <c r="J3" s="43">
        <f>B3</f>
        <v>0</v>
      </c>
      <c r="K3" s="43"/>
      <c r="L3" s="43"/>
      <c r="M3" s="43"/>
      <c r="N3" s="43"/>
      <c r="O3" s="43"/>
      <c r="P3" s="43"/>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s="42" customFormat="1" ht="20.100000000000001" customHeight="1" x14ac:dyDescent="0.25">
      <c r="A4" s="40" t="s">
        <v>52</v>
      </c>
      <c r="B4" s="46"/>
      <c r="C4" s="46"/>
      <c r="D4" s="46"/>
      <c r="E4" s="138" t="s">
        <v>215</v>
      </c>
      <c r="F4" s="452" t="s">
        <v>195</v>
      </c>
      <c r="G4" s="452"/>
      <c r="H4" s="452"/>
      <c r="I4" s="40" t="s">
        <v>52</v>
      </c>
      <c r="J4" s="7">
        <f>B4</f>
        <v>0</v>
      </c>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s="42" customFormat="1" ht="20.100000000000001" customHeight="1" x14ac:dyDescent="0.25">
      <c r="A5" s="40" t="s">
        <v>53</v>
      </c>
      <c r="B5" s="46"/>
      <c r="C5" s="46"/>
      <c r="D5" s="46"/>
      <c r="E5" s="46"/>
      <c r="F5" s="67"/>
      <c r="G5" s="46"/>
      <c r="H5" s="46"/>
      <c r="I5" s="40" t="s">
        <v>54</v>
      </c>
      <c r="J5" s="7">
        <f>B5</f>
        <v>0</v>
      </c>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2.75" x14ac:dyDescent="0.2">
      <c r="A6" s="435"/>
      <c r="B6" s="436"/>
      <c r="C6" s="26" t="s">
        <v>95</v>
      </c>
      <c r="D6" s="26" t="s">
        <v>67</v>
      </c>
      <c r="E6" s="26" t="s">
        <v>68</v>
      </c>
      <c r="F6" s="26" t="s">
        <v>142</v>
      </c>
      <c r="G6" s="27" t="s">
        <v>0</v>
      </c>
      <c r="H6" s="28" t="s">
        <v>69</v>
      </c>
    </row>
    <row r="7" spans="1:256" ht="12.75" x14ac:dyDescent="0.2">
      <c r="A7" s="11" t="s">
        <v>105</v>
      </c>
      <c r="B7" s="35"/>
      <c r="C7" s="23"/>
      <c r="D7" s="23"/>
      <c r="E7" s="23"/>
      <c r="F7" s="23"/>
      <c r="G7" s="24"/>
      <c r="H7" s="25"/>
      <c r="I7" s="446" t="s">
        <v>146</v>
      </c>
      <c r="J7" s="447"/>
      <c r="K7" s="447"/>
      <c r="L7" s="447"/>
      <c r="M7" s="447"/>
      <c r="N7" s="447"/>
      <c r="O7" s="447"/>
      <c r="P7" s="448"/>
    </row>
    <row r="8" spans="1:256" ht="12.75" x14ac:dyDescent="0.2">
      <c r="A8" s="414">
        <f>IF('Personnel Expense Calculator'!A24&lt;&gt;0,('Personnel Expense Calculator'!A24&amp;", "&amp;'Personnel Expense Calculator'!G24),0)</f>
        <v>0</v>
      </c>
      <c r="B8" s="437"/>
      <c r="C8" s="9">
        <f>ROUND('Personnel Expense Calculator'!J37,0)</f>
        <v>0</v>
      </c>
      <c r="D8" s="9">
        <f>ROUND('Personnel Expense Calculator'!O37,0)</f>
        <v>0</v>
      </c>
      <c r="E8" s="9">
        <f>ROUND('Personnel Expense Calculator'!T37,0)</f>
        <v>0</v>
      </c>
      <c r="F8" s="9">
        <f>ROUND('Personnel Expense Calculator'!Y37,0)</f>
        <v>0</v>
      </c>
      <c r="G8" s="19">
        <f>ROUND('Personnel Expense Calculator'!AD37,0)</f>
        <v>0</v>
      </c>
      <c r="H8" s="15">
        <f>SUM(C8:G8)</f>
        <v>0</v>
      </c>
      <c r="I8" s="438" t="s">
        <v>65</v>
      </c>
      <c r="J8" s="439"/>
      <c r="K8" s="53" t="s">
        <v>66</v>
      </c>
      <c r="L8" s="53" t="s">
        <v>3</v>
      </c>
      <c r="M8" s="53" t="s">
        <v>50</v>
      </c>
      <c r="N8" s="53" t="s">
        <v>182</v>
      </c>
      <c r="O8" s="53" t="s">
        <v>183</v>
      </c>
      <c r="P8" s="53" t="s">
        <v>184</v>
      </c>
    </row>
    <row r="9" spans="1:256" ht="12.95" customHeight="1" x14ac:dyDescent="0.2">
      <c r="A9" s="414">
        <f>IF('Personnel Expense Calculator'!A25&lt;&gt;0,('Personnel Expense Calculator'!A25&amp;", "&amp;'Personnel Expense Calculator'!G25),0)</f>
        <v>0</v>
      </c>
      <c r="B9" s="437"/>
      <c r="C9" s="9">
        <f>ROUND('Personnel Expense Calculator'!J38,0)</f>
        <v>0</v>
      </c>
      <c r="D9" s="9">
        <f>ROUND('Personnel Expense Calculator'!O38,0)</f>
        <v>0</v>
      </c>
      <c r="E9" s="9">
        <f>ROUND('Personnel Expense Calculator'!T38,0)</f>
        <v>0</v>
      </c>
      <c r="F9" s="9">
        <f>ROUND('Personnel Expense Calculator'!Y38,0)</f>
        <v>0</v>
      </c>
      <c r="G9" s="19">
        <f>ROUND('Personnel Expense Calculator'!AD38,0)</f>
        <v>0</v>
      </c>
      <c r="H9" s="15">
        <f t="shared" ref="H9:H91" si="0">SUM(C9:G9)</f>
        <v>0</v>
      </c>
      <c r="I9" s="440"/>
      <c r="J9" s="441"/>
      <c r="K9" s="46"/>
      <c r="L9" s="44"/>
      <c r="M9" s="47">
        <f>J9*L9</f>
        <v>0</v>
      </c>
      <c r="N9" s="47">
        <f>(12.9+27.67)*J9/30</f>
        <v>0</v>
      </c>
      <c r="O9" s="47">
        <f>0.7*K9*J9/5</f>
        <v>0</v>
      </c>
      <c r="P9" s="48">
        <f>M9+N9+O9</f>
        <v>0</v>
      </c>
      <c r="Q9" s="8"/>
    </row>
    <row r="10" spans="1:256" ht="12.95" customHeight="1" x14ac:dyDescent="0.2">
      <c r="A10" s="414">
        <f>IF('Personnel Expense Calculator'!A26&lt;&gt;0,('Personnel Expense Calculator'!A26&amp;", "&amp;'Personnel Expense Calculator'!G26),0)</f>
        <v>0</v>
      </c>
      <c r="B10" s="437"/>
      <c r="C10" s="9">
        <f>ROUND('Personnel Expense Calculator'!J39,0)</f>
        <v>0</v>
      </c>
      <c r="D10" s="9">
        <f>ROUND('Personnel Expense Calculator'!O39,0)</f>
        <v>0</v>
      </c>
      <c r="E10" s="9">
        <f>ROUND('Personnel Expense Calculator'!T39,0)</f>
        <v>0</v>
      </c>
      <c r="F10" s="9">
        <f>ROUND('Personnel Expense Calculator'!Y39,0)</f>
        <v>0</v>
      </c>
      <c r="G10" s="19">
        <f>ROUND('Personnel Expense Calculator'!AD39,0)</f>
        <v>0</v>
      </c>
      <c r="H10" s="15">
        <f t="shared" si="0"/>
        <v>0</v>
      </c>
      <c r="I10" s="440"/>
      <c r="J10" s="441"/>
      <c r="K10" s="44"/>
      <c r="L10" s="44"/>
      <c r="M10" s="44"/>
      <c r="N10" s="47"/>
      <c r="O10" s="44"/>
      <c r="P10" s="49"/>
      <c r="Q10" s="8"/>
    </row>
    <row r="11" spans="1:256" ht="12.95" customHeight="1" x14ac:dyDescent="0.2">
      <c r="A11" s="414">
        <f>IF('Personnel Expense Calculator'!A27&lt;&gt;0,('Personnel Expense Calculator'!A27&amp;", "&amp;'Personnel Expense Calculator'!G27),0)</f>
        <v>0</v>
      </c>
      <c r="B11" s="415"/>
      <c r="C11" s="9">
        <f>ROUND('Personnel Expense Calculator'!J40,0)</f>
        <v>0</v>
      </c>
      <c r="D11" s="9">
        <f>ROUND('Personnel Expense Calculator'!O40,0)</f>
        <v>0</v>
      </c>
      <c r="E11" s="9">
        <f>ROUND('Personnel Expense Calculator'!T40,0)</f>
        <v>0</v>
      </c>
      <c r="F11" s="9">
        <f>ROUND('Personnel Expense Calculator'!Y40,0)</f>
        <v>0</v>
      </c>
      <c r="G11" s="19">
        <f>ROUND('Personnel Expense Calculator'!AD40,0)</f>
        <v>0</v>
      </c>
      <c r="H11" s="15">
        <f t="shared" si="0"/>
        <v>0</v>
      </c>
      <c r="I11" s="440"/>
      <c r="J11" s="441"/>
      <c r="K11" s="44"/>
      <c r="L11" s="44"/>
      <c r="M11" s="44"/>
      <c r="N11" s="47"/>
      <c r="O11" s="44"/>
      <c r="P11" s="45"/>
      <c r="Q11" s="8"/>
    </row>
    <row r="12" spans="1:256" ht="12.95" customHeight="1" x14ac:dyDescent="0.2">
      <c r="A12" s="414">
        <f>IF('Personnel Expense Calculator'!A28&lt;&gt;0,('Personnel Expense Calculator'!A28&amp;", "&amp;'Personnel Expense Calculator'!G28),0)</f>
        <v>0</v>
      </c>
      <c r="B12" s="415"/>
      <c r="C12" s="9">
        <f>ROUND('Personnel Expense Calculator'!J41,0)</f>
        <v>0</v>
      </c>
      <c r="D12" s="9">
        <f>ROUND('Personnel Expense Calculator'!O41,0)</f>
        <v>0</v>
      </c>
      <c r="E12" s="9">
        <f>ROUND('Personnel Expense Calculator'!T41,0)</f>
        <v>0</v>
      </c>
      <c r="F12" s="9">
        <f>ROUND('Personnel Expense Calculator'!Y41,0)</f>
        <v>0</v>
      </c>
      <c r="G12" s="19">
        <f>ROUND('Personnel Expense Calculator'!AD41,0)</f>
        <v>0</v>
      </c>
      <c r="H12" s="15">
        <f t="shared" si="0"/>
        <v>0</v>
      </c>
      <c r="I12" s="440"/>
      <c r="J12" s="441"/>
      <c r="K12" s="44"/>
      <c r="L12" s="47"/>
      <c r="M12" s="44"/>
      <c r="N12" s="47"/>
      <c r="O12" s="47"/>
      <c r="P12" s="47"/>
    </row>
    <row r="13" spans="1:256" ht="12.95" customHeight="1" x14ac:dyDescent="0.2">
      <c r="A13" s="414">
        <f>IF('Personnel Expense Calculator'!A29&lt;&gt;0,('Personnel Expense Calculator'!A29&amp;", "&amp;'Personnel Expense Calculator'!G29),0)</f>
        <v>0</v>
      </c>
      <c r="B13" s="415"/>
      <c r="C13" s="9">
        <f>ROUND('Personnel Expense Calculator'!J42,0)</f>
        <v>0</v>
      </c>
      <c r="D13" s="9">
        <f>ROUND('Personnel Expense Calculator'!O42,0)</f>
        <v>0</v>
      </c>
      <c r="E13" s="9">
        <f>ROUND('Personnel Expense Calculator'!T42,0)</f>
        <v>0</v>
      </c>
      <c r="F13" s="9">
        <f>ROUND('Personnel Expense Calculator'!Y42,0)</f>
        <v>0</v>
      </c>
      <c r="G13" s="19">
        <f>ROUND('Personnel Expense Calculator'!AD42,0)</f>
        <v>0</v>
      </c>
      <c r="H13" s="15">
        <f t="shared" si="0"/>
        <v>0</v>
      </c>
    </row>
    <row r="14" spans="1:256" ht="12.95" customHeight="1" x14ac:dyDescent="0.2">
      <c r="A14" s="414">
        <f>IF('Personnel Expense Calculator'!A30&lt;&gt;0,('Personnel Expense Calculator'!A30&amp;", "&amp;'Personnel Expense Calculator'!G30),0)</f>
        <v>0</v>
      </c>
      <c r="B14" s="415"/>
      <c r="C14" s="9">
        <f>ROUND('Personnel Expense Calculator'!J43,0)</f>
        <v>0</v>
      </c>
      <c r="D14" s="9">
        <f>ROUND('Personnel Expense Calculator'!O43,0)</f>
        <v>0</v>
      </c>
      <c r="E14" s="9">
        <f>ROUND('Personnel Expense Calculator'!T43,0)</f>
        <v>0</v>
      </c>
      <c r="F14" s="9">
        <f>ROUND('Personnel Expense Calculator'!Y43,0)</f>
        <v>0</v>
      </c>
      <c r="G14" s="19">
        <f>ROUND('Personnel Expense Calculator'!AD43,0)</f>
        <v>0</v>
      </c>
      <c r="H14" s="15">
        <f t="shared" si="0"/>
        <v>0</v>
      </c>
      <c r="J14"/>
      <c r="K14"/>
      <c r="L14"/>
      <c r="M14"/>
      <c r="N14"/>
      <c r="O14"/>
    </row>
    <row r="15" spans="1:256" ht="12.95" customHeight="1" x14ac:dyDescent="0.2">
      <c r="A15" s="414">
        <f>IF('Personnel Expense Calculator'!A31&lt;&gt;0,('Personnel Expense Calculator'!A31&amp;", "&amp;'Personnel Expense Calculator'!G31),0)</f>
        <v>0</v>
      </c>
      <c r="B15" s="415"/>
      <c r="C15" s="9">
        <f>ROUND('Personnel Expense Calculator'!J44,0)</f>
        <v>0</v>
      </c>
      <c r="D15" s="9">
        <f>ROUND('Personnel Expense Calculator'!O44,0)</f>
        <v>0</v>
      </c>
      <c r="E15" s="9">
        <f>ROUND('Personnel Expense Calculator'!T44,0)</f>
        <v>0</v>
      </c>
      <c r="F15" s="9">
        <f>ROUND('Personnel Expense Calculator'!Y44,0)</f>
        <v>0</v>
      </c>
      <c r="G15" s="19">
        <f>ROUND('Personnel Expense Calculator'!AD44,0)</f>
        <v>0</v>
      </c>
      <c r="H15" s="15">
        <f t="shared" si="0"/>
        <v>0</v>
      </c>
      <c r="J15"/>
      <c r="K15"/>
      <c r="L15"/>
      <c r="M15"/>
      <c r="N15"/>
      <c r="O15"/>
    </row>
    <row r="16" spans="1:256" ht="12.95" customHeight="1" x14ac:dyDescent="0.2">
      <c r="A16" s="414">
        <f>IF('Personnel Expense Calculator'!A32&lt;&gt;0,('Personnel Expense Calculator'!A32&amp;", "&amp;'Personnel Expense Calculator'!G32),0)</f>
        <v>0</v>
      </c>
      <c r="B16" s="415"/>
      <c r="C16" s="9">
        <f>ROUND('Personnel Expense Calculator'!J45,0)</f>
        <v>0</v>
      </c>
      <c r="D16" s="9">
        <f>ROUND('Personnel Expense Calculator'!O45,0)</f>
        <v>0</v>
      </c>
      <c r="E16" s="9">
        <f>ROUND('Personnel Expense Calculator'!T45,0)</f>
        <v>0</v>
      </c>
      <c r="F16" s="9">
        <f>ROUND('Personnel Expense Calculator'!Y45,0)</f>
        <v>0</v>
      </c>
      <c r="G16" s="19">
        <f>ROUND('Personnel Expense Calculator'!AD45,0)</f>
        <v>0</v>
      </c>
      <c r="H16" s="15">
        <f t="shared" si="0"/>
        <v>0</v>
      </c>
      <c r="J16"/>
      <c r="K16"/>
      <c r="L16"/>
      <c r="M16"/>
      <c r="N16"/>
      <c r="O16"/>
    </row>
    <row r="17" spans="1:16" ht="12.95" customHeight="1" x14ac:dyDescent="0.2">
      <c r="A17" s="414"/>
      <c r="B17" s="415"/>
      <c r="C17" s="9"/>
      <c r="D17" s="9"/>
      <c r="E17" s="9"/>
      <c r="F17" s="9"/>
      <c r="G17" s="19"/>
      <c r="H17" s="15"/>
    </row>
    <row r="18" spans="1:16" ht="12.75" x14ac:dyDescent="0.2">
      <c r="A18" s="422" t="s">
        <v>76</v>
      </c>
      <c r="B18" s="423"/>
      <c r="C18" s="9">
        <f>SUM(C8:C16)</f>
        <v>0</v>
      </c>
      <c r="D18" s="9">
        <f t="shared" ref="D18:G18" si="1">SUM(D8:D16)</f>
        <v>0</v>
      </c>
      <c r="E18" s="9">
        <f t="shared" si="1"/>
        <v>0</v>
      </c>
      <c r="F18" s="9">
        <f t="shared" si="1"/>
        <v>0</v>
      </c>
      <c r="G18" s="134">
        <f t="shared" si="1"/>
        <v>0</v>
      </c>
      <c r="H18" s="147">
        <f>SUM(C18:G18)</f>
        <v>0</v>
      </c>
    </row>
    <row r="19" spans="1:16" ht="12.75" x14ac:dyDescent="0.2">
      <c r="A19" s="12" t="s">
        <v>77</v>
      </c>
      <c r="B19" s="12"/>
      <c r="C19" s="12"/>
      <c r="D19" s="12"/>
      <c r="E19" s="12"/>
      <c r="F19" s="12"/>
      <c r="G19" s="20"/>
      <c r="H19" s="16"/>
      <c r="I19" s="449" t="s">
        <v>187</v>
      </c>
      <c r="J19" s="450"/>
      <c r="K19" s="450"/>
      <c r="L19" s="450"/>
      <c r="M19" s="450"/>
      <c r="N19" s="450"/>
      <c r="O19" s="450"/>
      <c r="P19" s="451"/>
    </row>
    <row r="20" spans="1:16" ht="13.5" customHeight="1" x14ac:dyDescent="0.2">
      <c r="A20" s="414">
        <f>IF('Personnel Expense Calculator'!A24&lt;&gt;0,('Personnel Expense Calculator'!A24&amp;", "&amp;'Personnel Expense Calculator'!G24),0)</f>
        <v>0</v>
      </c>
      <c r="B20" s="415"/>
      <c r="C20" s="9">
        <f>ROUND('Personnel Expense Calculator'!H50,0)</f>
        <v>0</v>
      </c>
      <c r="D20" s="9">
        <f>ROUND('Personnel Expense Calculator'!M50,0)</f>
        <v>0</v>
      </c>
      <c r="E20" s="9">
        <f>ROUND('Personnel Expense Calculator'!R50,0)</f>
        <v>0</v>
      </c>
      <c r="F20" s="9">
        <f>ROUND('Personnel Expense Calculator'!W50,0)</f>
        <v>0</v>
      </c>
      <c r="G20" s="19">
        <f>ROUND('Personnel Expense Calculator'!AB50,0)</f>
        <v>0</v>
      </c>
      <c r="H20" s="15">
        <f t="shared" si="0"/>
        <v>0</v>
      </c>
      <c r="I20" s="453" t="s">
        <v>139</v>
      </c>
      <c r="J20" s="443"/>
      <c r="K20" s="50" t="s">
        <v>178</v>
      </c>
      <c r="L20" s="50" t="s">
        <v>179</v>
      </c>
      <c r="M20" s="50" t="s">
        <v>4</v>
      </c>
      <c r="N20" s="50" t="s">
        <v>180</v>
      </c>
      <c r="O20" s="50" t="s">
        <v>181</v>
      </c>
      <c r="P20" s="50" t="s">
        <v>152</v>
      </c>
    </row>
    <row r="21" spans="1:16" ht="12.75" x14ac:dyDescent="0.2">
      <c r="A21" s="414">
        <f>IF('Personnel Expense Calculator'!A25&lt;&gt;0,('Personnel Expense Calculator'!A25&amp;", "&amp;'Personnel Expense Calculator'!G25),0)</f>
        <v>0</v>
      </c>
      <c r="B21" s="415"/>
      <c r="C21" s="9">
        <f>ROUND('Personnel Expense Calculator'!H51,0)</f>
        <v>0</v>
      </c>
      <c r="D21" s="9">
        <f>ROUND('Personnel Expense Calculator'!M51,0)</f>
        <v>0</v>
      </c>
      <c r="E21" s="9">
        <f>ROUND('Personnel Expense Calculator'!R51,0)</f>
        <v>0</v>
      </c>
      <c r="F21" s="9">
        <f>ROUND('Personnel Expense Calculator'!W51,0)</f>
        <v>0</v>
      </c>
      <c r="G21" s="19">
        <f>ROUND('Personnel Expense Calculator'!AB51,0)</f>
        <v>0</v>
      </c>
      <c r="H21" s="15">
        <f t="shared" si="0"/>
        <v>0</v>
      </c>
      <c r="I21" s="442"/>
      <c r="J21" s="443"/>
      <c r="K21" s="44"/>
      <c r="L21" s="44"/>
      <c r="M21" s="60"/>
      <c r="N21" s="60"/>
      <c r="O21" s="60"/>
      <c r="P21" s="60">
        <f>L21*(M21+O21)+L21*K21*N21</f>
        <v>0</v>
      </c>
    </row>
    <row r="22" spans="1:16" ht="12.75" x14ac:dyDescent="0.2">
      <c r="A22" s="414">
        <f>IF('Personnel Expense Calculator'!A26&lt;&gt;0,('Personnel Expense Calculator'!A26&amp;", "&amp;'Personnel Expense Calculator'!G26),0)</f>
        <v>0</v>
      </c>
      <c r="B22" s="415"/>
      <c r="C22" s="9">
        <f>ROUND('Personnel Expense Calculator'!H52,0)</f>
        <v>0</v>
      </c>
      <c r="D22" s="9">
        <f>ROUND('Personnel Expense Calculator'!M52,0)</f>
        <v>0</v>
      </c>
      <c r="E22" s="9">
        <f>ROUND('Personnel Expense Calculator'!R52,0)</f>
        <v>0</v>
      </c>
      <c r="F22" s="9">
        <f>ROUND('Personnel Expense Calculator'!W52,0)</f>
        <v>0</v>
      </c>
      <c r="G22" s="19">
        <f>ROUND('Personnel Expense Calculator'!AB52,0)</f>
        <v>0</v>
      </c>
      <c r="H22" s="15">
        <f t="shared" si="0"/>
        <v>0</v>
      </c>
      <c r="I22" s="442"/>
      <c r="J22" s="443"/>
      <c r="K22" s="44"/>
      <c r="L22" s="44"/>
      <c r="M22" s="60"/>
      <c r="N22" s="60"/>
      <c r="O22" s="60"/>
      <c r="P22" s="60">
        <f>L22*(M22+O22)+L22*K22*N22</f>
        <v>0</v>
      </c>
    </row>
    <row r="23" spans="1:16" ht="12.75" x14ac:dyDescent="0.2">
      <c r="A23" s="414">
        <f>IF('Personnel Expense Calculator'!A27&lt;&gt;0,('Personnel Expense Calculator'!A27&amp;", "&amp;'Personnel Expense Calculator'!G27),0)</f>
        <v>0</v>
      </c>
      <c r="B23" s="415"/>
      <c r="C23" s="9">
        <f>ROUND('Personnel Expense Calculator'!H53,0)</f>
        <v>0</v>
      </c>
      <c r="D23" s="9">
        <f>ROUND('Personnel Expense Calculator'!M53,0)</f>
        <v>0</v>
      </c>
      <c r="E23" s="9">
        <f>ROUND('Personnel Expense Calculator'!R53,0)</f>
        <v>0</v>
      </c>
      <c r="F23" s="9">
        <f>ROUND('Personnel Expense Calculator'!W53,0)</f>
        <v>0</v>
      </c>
      <c r="G23" s="19">
        <f>ROUND('Personnel Expense Calculator'!AB53,0)</f>
        <v>0</v>
      </c>
      <c r="H23" s="15">
        <f t="shared" si="0"/>
        <v>0</v>
      </c>
      <c r="I23" s="442"/>
      <c r="J23" s="443"/>
      <c r="K23" s="44"/>
      <c r="L23" s="44"/>
      <c r="M23" s="60"/>
      <c r="N23" s="60"/>
      <c r="O23" s="60"/>
      <c r="P23" s="60">
        <f>L23*(M23+O23)+L23*K23*N23</f>
        <v>0</v>
      </c>
    </row>
    <row r="24" spans="1:16" ht="12.75" x14ac:dyDescent="0.2">
      <c r="A24" s="414">
        <f>IF('Personnel Expense Calculator'!A28&lt;&gt;0,('Personnel Expense Calculator'!A28&amp;", "&amp;'Personnel Expense Calculator'!G28),0)</f>
        <v>0</v>
      </c>
      <c r="B24" s="415"/>
      <c r="C24" s="9">
        <f>ROUND('Personnel Expense Calculator'!H54,0)</f>
        <v>0</v>
      </c>
      <c r="D24" s="9">
        <f>ROUND('Personnel Expense Calculator'!M54,0)</f>
        <v>0</v>
      </c>
      <c r="E24" s="9">
        <f>ROUND('Personnel Expense Calculator'!R54,0)</f>
        <v>0</v>
      </c>
      <c r="F24" s="9">
        <f>ROUND('Personnel Expense Calculator'!W54,0)</f>
        <v>0</v>
      </c>
      <c r="G24" s="19">
        <f>ROUND('Personnel Expense Calculator'!AB54,0)</f>
        <v>0</v>
      </c>
      <c r="H24" s="15">
        <f t="shared" si="0"/>
        <v>0</v>
      </c>
      <c r="I24" s="442"/>
      <c r="J24" s="443"/>
      <c r="K24" s="44"/>
      <c r="L24" s="44"/>
      <c r="M24" s="60"/>
      <c r="N24" s="60"/>
      <c r="O24" s="60"/>
      <c r="P24" s="60">
        <f>L24*(M24+O24)+L24*K24*N24</f>
        <v>0</v>
      </c>
    </row>
    <row r="25" spans="1:16" ht="12.75" x14ac:dyDescent="0.2">
      <c r="A25" s="414">
        <f>IF('Personnel Expense Calculator'!A29&lt;&gt;0,('Personnel Expense Calculator'!A29&amp;", "&amp;'Personnel Expense Calculator'!G29),0)</f>
        <v>0</v>
      </c>
      <c r="B25" s="415"/>
      <c r="C25" s="9">
        <f>ROUND('Personnel Expense Calculator'!H55,0)</f>
        <v>0</v>
      </c>
      <c r="D25" s="9">
        <f>ROUND('Personnel Expense Calculator'!M55,0)</f>
        <v>0</v>
      </c>
      <c r="E25" s="9">
        <f>ROUND('Personnel Expense Calculator'!R55,0)</f>
        <v>0</v>
      </c>
      <c r="F25" s="9">
        <f>ROUND('Personnel Expense Calculator'!W55,0)</f>
        <v>0</v>
      </c>
      <c r="G25" s="19">
        <f>ROUND('Personnel Expense Calculator'!AB55,0)</f>
        <v>0</v>
      </c>
      <c r="H25" s="15">
        <f t="shared" si="0"/>
        <v>0</v>
      </c>
    </row>
    <row r="26" spans="1:16" ht="12.75" x14ac:dyDescent="0.2">
      <c r="A26" s="414">
        <f>IF('Personnel Expense Calculator'!A30&lt;&gt;0,('Personnel Expense Calculator'!A30&amp;", "&amp;'Personnel Expense Calculator'!G30),0)</f>
        <v>0</v>
      </c>
      <c r="B26" s="415"/>
      <c r="C26" s="9">
        <f>ROUND('Personnel Expense Calculator'!H56,0)</f>
        <v>0</v>
      </c>
      <c r="D26" s="9">
        <f>ROUND('Personnel Expense Calculator'!M56,0)</f>
        <v>0</v>
      </c>
      <c r="E26" s="9">
        <f>ROUND('Personnel Expense Calculator'!R56,0)</f>
        <v>0</v>
      </c>
      <c r="F26" s="9">
        <f>ROUND('Personnel Expense Calculator'!W56,0)</f>
        <v>0</v>
      </c>
      <c r="G26" s="19">
        <f>ROUND('Personnel Expense Calculator'!AB56,0)</f>
        <v>0</v>
      </c>
      <c r="H26" s="15">
        <f t="shared" si="0"/>
        <v>0</v>
      </c>
    </row>
    <row r="27" spans="1:16" ht="12.75" x14ac:dyDescent="0.2">
      <c r="A27" s="414">
        <f>IF('Personnel Expense Calculator'!A31&lt;&gt;0,('Personnel Expense Calculator'!A31&amp;", "&amp;'Personnel Expense Calculator'!G31),0)</f>
        <v>0</v>
      </c>
      <c r="B27" s="415"/>
      <c r="C27" s="9">
        <f>ROUND('Personnel Expense Calculator'!H57,0)</f>
        <v>0</v>
      </c>
      <c r="D27" s="9">
        <f>ROUND('Personnel Expense Calculator'!M57,0)</f>
        <v>0</v>
      </c>
      <c r="E27" s="9">
        <f>ROUND('Personnel Expense Calculator'!R57,0)</f>
        <v>0</v>
      </c>
      <c r="F27" s="9">
        <f>ROUND('Personnel Expense Calculator'!W57,0)</f>
        <v>0</v>
      </c>
      <c r="G27" s="19">
        <f>ROUND('Personnel Expense Calculator'!AB57,0)</f>
        <v>0</v>
      </c>
      <c r="H27" s="15">
        <f t="shared" si="0"/>
        <v>0</v>
      </c>
    </row>
    <row r="28" spans="1:16" ht="12.75" x14ac:dyDescent="0.2">
      <c r="A28" s="414">
        <f>IF('Personnel Expense Calculator'!A32&lt;&gt;0,('Personnel Expense Calculator'!A32&amp;", "&amp;'Personnel Expense Calculator'!G32),0)</f>
        <v>0</v>
      </c>
      <c r="B28" s="415"/>
      <c r="C28" s="9">
        <f>ROUND('Personnel Expense Calculator'!H58,0)</f>
        <v>0</v>
      </c>
      <c r="D28" s="9">
        <f>ROUND('Personnel Expense Calculator'!M58,0)</f>
        <v>0</v>
      </c>
      <c r="E28" s="9">
        <f>ROUND('Personnel Expense Calculator'!R58,0)</f>
        <v>0</v>
      </c>
      <c r="F28" s="9">
        <f>ROUND('Personnel Expense Calculator'!W58,0)</f>
        <v>0</v>
      </c>
      <c r="G28" s="19">
        <f>ROUND('Personnel Expense Calculator'!AB58,0)</f>
        <v>0</v>
      </c>
      <c r="H28" s="15">
        <f t="shared" si="0"/>
        <v>0</v>
      </c>
    </row>
    <row r="29" spans="1:16" ht="12.75" x14ac:dyDescent="0.2">
      <c r="A29" s="414"/>
      <c r="B29" s="415"/>
      <c r="C29" s="9"/>
      <c r="D29" s="9"/>
      <c r="E29" s="9"/>
      <c r="F29" s="9"/>
      <c r="G29" s="19"/>
      <c r="H29" s="15"/>
    </row>
    <row r="30" spans="1:16" ht="12.75" x14ac:dyDescent="0.2">
      <c r="A30" s="422" t="s">
        <v>58</v>
      </c>
      <c r="B30" s="423"/>
      <c r="C30" s="9">
        <f>SUM(C20:C28)</f>
        <v>0</v>
      </c>
      <c r="D30" s="9">
        <f t="shared" ref="D30:G30" si="2">SUM(D20:D28)</f>
        <v>0</v>
      </c>
      <c r="E30" s="9">
        <f t="shared" si="2"/>
        <v>0</v>
      </c>
      <c r="F30" s="9">
        <f t="shared" si="2"/>
        <v>0</v>
      </c>
      <c r="G30" s="134">
        <f t="shared" si="2"/>
        <v>0</v>
      </c>
      <c r="H30" s="147">
        <f t="shared" si="0"/>
        <v>0</v>
      </c>
    </row>
    <row r="31" spans="1:16" ht="12.75" x14ac:dyDescent="0.2">
      <c r="A31" s="414"/>
      <c r="B31" s="415"/>
      <c r="C31" s="9"/>
      <c r="D31" s="9"/>
      <c r="E31" s="9"/>
      <c r="F31" s="9"/>
      <c r="G31" s="19"/>
      <c r="H31" s="15">
        <f t="shared" si="0"/>
        <v>0</v>
      </c>
    </row>
    <row r="32" spans="1:16" ht="12.75" x14ac:dyDescent="0.2">
      <c r="A32" s="428" t="s">
        <v>96</v>
      </c>
      <c r="B32" s="429"/>
      <c r="C32" s="10">
        <f>C18+C30</f>
        <v>0</v>
      </c>
      <c r="D32" s="10">
        <f t="shared" ref="D32:E32" si="3">D18+D30</f>
        <v>0</v>
      </c>
      <c r="E32" s="10">
        <f t="shared" si="3"/>
        <v>0</v>
      </c>
      <c r="F32" s="10">
        <f>F30+F18</f>
        <v>0</v>
      </c>
      <c r="G32" s="21">
        <f>G30+G18</f>
        <v>0</v>
      </c>
      <c r="H32" s="17">
        <f t="shared" si="0"/>
        <v>0</v>
      </c>
    </row>
    <row r="33" spans="1:17" ht="12.75" x14ac:dyDescent="0.2">
      <c r="A33" s="420" t="s">
        <v>160</v>
      </c>
      <c r="B33" s="421"/>
      <c r="C33" s="13"/>
      <c r="D33" s="13"/>
      <c r="E33" s="13"/>
      <c r="F33" s="13"/>
      <c r="G33" s="22"/>
      <c r="H33" s="18"/>
    </row>
    <row r="34" spans="1:17" ht="12.75" x14ac:dyDescent="0.2">
      <c r="A34" s="416" t="s">
        <v>239</v>
      </c>
      <c r="B34" s="417"/>
      <c r="C34" s="33"/>
      <c r="D34" s="33"/>
      <c r="E34" s="33"/>
      <c r="F34" s="33"/>
      <c r="G34" s="34"/>
      <c r="H34" s="15">
        <f>SUM(C34:G34)</f>
        <v>0</v>
      </c>
    </row>
    <row r="35" spans="1:17" ht="12.75" x14ac:dyDescent="0.2">
      <c r="A35" s="416" t="s">
        <v>240</v>
      </c>
      <c r="B35" s="417"/>
      <c r="C35" s="33"/>
      <c r="D35" s="33"/>
      <c r="E35" s="33"/>
      <c r="F35" s="33"/>
      <c r="G35" s="34"/>
      <c r="H35" s="15">
        <f>SUM(C35:G35)</f>
        <v>0</v>
      </c>
    </row>
    <row r="36" spans="1:17" ht="12.75" x14ac:dyDescent="0.2">
      <c r="A36" s="426"/>
      <c r="B36" s="427"/>
      <c r="C36" s="9"/>
      <c r="D36" s="9"/>
      <c r="E36" s="9"/>
      <c r="F36" s="9"/>
      <c r="G36" s="19"/>
      <c r="H36" s="15">
        <f>SUM(C36:G36)</f>
        <v>0</v>
      </c>
    </row>
    <row r="37" spans="1:17" ht="12.75" x14ac:dyDescent="0.2">
      <c r="A37" s="412" t="s">
        <v>82</v>
      </c>
      <c r="B37" s="413"/>
      <c r="C37" s="9">
        <f>ROUND(SUM(C34:C35),0)</f>
        <v>0</v>
      </c>
      <c r="D37" s="9">
        <f>ROUND(SUM(D34:D35),0)</f>
        <v>0</v>
      </c>
      <c r="E37" s="9">
        <f>ROUND(SUM(E34:E35),0)</f>
        <v>0</v>
      </c>
      <c r="F37" s="9">
        <f>ROUND(SUM(F34:F35),0)</f>
        <v>0</v>
      </c>
      <c r="G37" s="19">
        <f>ROUND(SUM(G34:G35),0)</f>
        <v>0</v>
      </c>
      <c r="H37" s="15">
        <f>SUM(C37:G37)</f>
        <v>0</v>
      </c>
    </row>
    <row r="38" spans="1:17" ht="12.75" x14ac:dyDescent="0.2">
      <c r="A38" s="14" t="s">
        <v>151</v>
      </c>
      <c r="B38" s="14"/>
      <c r="C38" s="13"/>
      <c r="D38" s="13"/>
      <c r="E38" s="13"/>
      <c r="F38" s="13"/>
      <c r="G38" s="22"/>
      <c r="H38" s="18"/>
    </row>
    <row r="39" spans="1:17" ht="12.75" x14ac:dyDescent="0.2">
      <c r="A39" s="416" t="s">
        <v>115</v>
      </c>
      <c r="B39" s="417"/>
      <c r="C39" s="33"/>
      <c r="D39" s="33"/>
      <c r="E39" s="33"/>
      <c r="F39" s="33"/>
      <c r="G39" s="34"/>
      <c r="H39" s="15">
        <f>SUM(C39:G39)</f>
        <v>0</v>
      </c>
    </row>
    <row r="40" spans="1:17" ht="12.75" x14ac:dyDescent="0.2">
      <c r="A40" s="416" t="s">
        <v>143</v>
      </c>
      <c r="B40" s="417"/>
      <c r="C40" s="33"/>
      <c r="D40" s="33"/>
      <c r="E40" s="33"/>
      <c r="F40" s="33"/>
      <c r="G40" s="34"/>
      <c r="H40" s="15">
        <f>SUM(C40:G40)</f>
        <v>0</v>
      </c>
      <c r="Q40" s="8"/>
    </row>
    <row r="41" spans="1:17" ht="12.75" x14ac:dyDescent="0.2">
      <c r="A41" s="418"/>
      <c r="B41" s="419"/>
      <c r="C41" s="9"/>
      <c r="D41" s="9"/>
      <c r="E41" s="9"/>
      <c r="F41" s="9"/>
      <c r="G41" s="19"/>
      <c r="H41" s="15">
        <f>SUM(C41:G41)</f>
        <v>0</v>
      </c>
    </row>
    <row r="42" spans="1:17" ht="12.75" x14ac:dyDescent="0.2">
      <c r="A42" s="412" t="s">
        <v>152</v>
      </c>
      <c r="B42" s="413"/>
      <c r="C42" s="9">
        <f>ROUND(SUM(C39:C40),0)</f>
        <v>0</v>
      </c>
      <c r="D42" s="9">
        <f>ROUND(SUM(D39:D40),0)</f>
        <v>0</v>
      </c>
      <c r="E42" s="9">
        <f>ROUND(SUM(E39:E40),0)</f>
        <v>0</v>
      </c>
      <c r="F42" s="9">
        <f>ROUND(SUM(F39:F40),0)</f>
        <v>0</v>
      </c>
      <c r="G42" s="19">
        <f>ROUND(SUM(G39:G40),0)</f>
        <v>0</v>
      </c>
      <c r="H42" s="15">
        <f>SUM(C42:G42)</f>
        <v>0</v>
      </c>
    </row>
    <row r="43" spans="1:17" ht="12.75" x14ac:dyDescent="0.2">
      <c r="A43" s="408" t="s">
        <v>256</v>
      </c>
      <c r="B43" s="409"/>
      <c r="C43" s="230"/>
      <c r="D43" s="230"/>
      <c r="E43" s="230"/>
      <c r="F43" s="230"/>
      <c r="G43" s="231"/>
      <c r="H43" s="232"/>
    </row>
    <row r="44" spans="1:17" ht="12.75" x14ac:dyDescent="0.2">
      <c r="A44" s="228" t="s">
        <v>250</v>
      </c>
      <c r="B44" s="62"/>
      <c r="C44" s="9"/>
      <c r="D44" s="9"/>
      <c r="E44" s="9"/>
      <c r="F44" s="9"/>
      <c r="G44" s="19"/>
      <c r="H44" s="15">
        <f>SUM(C44:G44)</f>
        <v>0</v>
      </c>
    </row>
    <row r="45" spans="1:17" ht="12.75" x14ac:dyDescent="0.2">
      <c r="A45" s="228" t="s">
        <v>251</v>
      </c>
      <c r="B45" s="62"/>
      <c r="C45" s="9"/>
      <c r="D45" s="9"/>
      <c r="E45" s="9"/>
      <c r="F45" s="9"/>
      <c r="G45" s="19"/>
      <c r="H45" s="15">
        <f t="shared" ref="H45:H46" si="4">SUM(C45:G45)</f>
        <v>0</v>
      </c>
    </row>
    <row r="46" spans="1:17" ht="12.75" x14ac:dyDescent="0.2">
      <c r="A46" s="228"/>
      <c r="B46" s="62"/>
      <c r="C46" s="9"/>
      <c r="D46" s="9"/>
      <c r="E46" s="9"/>
      <c r="F46" s="9"/>
      <c r="G46" s="19"/>
      <c r="H46" s="15">
        <f t="shared" si="4"/>
        <v>0</v>
      </c>
    </row>
    <row r="47" spans="1:17" ht="12.75" x14ac:dyDescent="0.2">
      <c r="A47" s="412" t="s">
        <v>252</v>
      </c>
      <c r="B47" s="413"/>
      <c r="C47" s="9">
        <f t="shared" ref="C47:H47" si="5">SUM(C44:C46)</f>
        <v>0</v>
      </c>
      <c r="D47" s="9">
        <f t="shared" si="5"/>
        <v>0</v>
      </c>
      <c r="E47" s="9">
        <f t="shared" si="5"/>
        <v>0</v>
      </c>
      <c r="F47" s="9">
        <f t="shared" si="5"/>
        <v>0</v>
      </c>
      <c r="G47" s="19">
        <f t="shared" si="5"/>
        <v>0</v>
      </c>
      <c r="H47" s="15">
        <f t="shared" si="5"/>
        <v>0</v>
      </c>
    </row>
    <row r="48" spans="1:17" ht="12" customHeight="1" x14ac:dyDescent="0.2">
      <c r="A48" s="424" t="s">
        <v>176</v>
      </c>
      <c r="B48" s="425"/>
      <c r="C48" s="13" t="s">
        <v>177</v>
      </c>
      <c r="D48" s="13"/>
      <c r="E48" s="13"/>
      <c r="F48" s="13"/>
      <c r="G48" s="22"/>
      <c r="H48" s="18"/>
    </row>
    <row r="49" spans="1:8" ht="12" customHeight="1" x14ac:dyDescent="0.2">
      <c r="A49" s="410" t="s">
        <v>42</v>
      </c>
      <c r="B49" s="411"/>
      <c r="C49" s="33"/>
      <c r="D49" s="33"/>
      <c r="E49" s="33"/>
      <c r="F49" s="33"/>
      <c r="G49" s="34"/>
      <c r="H49" s="15">
        <f t="shared" ref="H49:H52" si="6">SUM(C49:G49)</f>
        <v>0</v>
      </c>
    </row>
    <row r="50" spans="1:8" ht="12" customHeight="1" x14ac:dyDescent="0.2">
      <c r="A50" s="410" t="s">
        <v>43</v>
      </c>
      <c r="B50" s="411"/>
      <c r="C50" s="33"/>
      <c r="D50" s="33"/>
      <c r="E50" s="33"/>
      <c r="F50" s="33"/>
      <c r="G50" s="34"/>
      <c r="H50" s="15">
        <f t="shared" si="6"/>
        <v>0</v>
      </c>
    </row>
    <row r="51" spans="1:8" ht="12" customHeight="1" x14ac:dyDescent="0.2">
      <c r="A51" s="410" t="s">
        <v>248</v>
      </c>
      <c r="B51" s="411"/>
      <c r="C51" s="33"/>
      <c r="D51" s="33"/>
      <c r="E51" s="33"/>
      <c r="F51" s="33"/>
      <c r="G51" s="34"/>
      <c r="H51" s="15">
        <f t="shared" si="6"/>
        <v>0</v>
      </c>
    </row>
    <row r="52" spans="1:8" ht="12" customHeight="1" x14ac:dyDescent="0.2">
      <c r="A52" s="410" t="s">
        <v>188</v>
      </c>
      <c r="B52" s="411"/>
      <c r="C52" s="33"/>
      <c r="D52" s="33"/>
      <c r="E52" s="33"/>
      <c r="F52" s="33"/>
      <c r="G52" s="34"/>
      <c r="H52" s="15">
        <f t="shared" si="6"/>
        <v>0</v>
      </c>
    </row>
    <row r="53" spans="1:8" ht="12.75" x14ac:dyDescent="0.2">
      <c r="A53" s="457"/>
      <c r="B53" s="461"/>
      <c r="C53" s="9"/>
      <c r="D53" s="9"/>
      <c r="E53" s="9"/>
      <c r="F53" s="9"/>
      <c r="G53" s="19"/>
      <c r="H53" s="15"/>
    </row>
    <row r="54" spans="1:8" ht="12.75" x14ac:dyDescent="0.2">
      <c r="A54" s="412" t="s">
        <v>61</v>
      </c>
      <c r="B54" s="413"/>
      <c r="C54" s="9">
        <f>SUM(C49:C52)</f>
        <v>0</v>
      </c>
      <c r="D54" s="9">
        <f>SUM(D49:D52)</f>
        <v>0</v>
      </c>
      <c r="E54" s="9">
        <f>SUM(E49:E52)</f>
        <v>0</v>
      </c>
      <c r="F54" s="9">
        <f>SUM(F49:F52)</f>
        <v>0</v>
      </c>
      <c r="G54" s="19">
        <f>SUM(G49:G52)</f>
        <v>0</v>
      </c>
      <c r="H54" s="15">
        <f>SUM(C54:G54)</f>
        <v>0</v>
      </c>
    </row>
    <row r="55" spans="1:8" ht="12.75" x14ac:dyDescent="0.2">
      <c r="A55" s="408" t="s">
        <v>257</v>
      </c>
      <c r="B55" s="409"/>
      <c r="C55" s="230"/>
      <c r="D55" s="230"/>
      <c r="E55" s="230"/>
      <c r="F55" s="230"/>
      <c r="G55" s="231"/>
      <c r="H55" s="232"/>
    </row>
    <row r="56" spans="1:8" ht="12.75" x14ac:dyDescent="0.2">
      <c r="A56" s="228" t="s">
        <v>254</v>
      </c>
      <c r="B56" s="62"/>
      <c r="C56" s="9"/>
      <c r="D56" s="9"/>
      <c r="E56" s="9"/>
      <c r="F56" s="9"/>
      <c r="G56" s="19"/>
      <c r="H56" s="15">
        <f>SUM(C56:G56)</f>
        <v>0</v>
      </c>
    </row>
    <row r="57" spans="1:8" ht="12.75" x14ac:dyDescent="0.2">
      <c r="A57" s="228" t="s">
        <v>188</v>
      </c>
      <c r="B57" s="62"/>
      <c r="C57" s="9"/>
      <c r="D57" s="9"/>
      <c r="E57" s="9"/>
      <c r="F57" s="9"/>
      <c r="G57" s="19"/>
      <c r="H57" s="15">
        <f>SUM(C57:G57)</f>
        <v>0</v>
      </c>
    </row>
    <row r="58" spans="1:8" ht="12.75" x14ac:dyDescent="0.2">
      <c r="A58" s="229"/>
      <c r="B58" s="62"/>
      <c r="C58" s="9"/>
      <c r="D58" s="9"/>
      <c r="E58" s="9"/>
      <c r="F58" s="9"/>
      <c r="G58" s="19"/>
      <c r="H58" s="15"/>
    </row>
    <row r="59" spans="1:8" ht="12.75" x14ac:dyDescent="0.2">
      <c r="A59" s="412" t="s">
        <v>255</v>
      </c>
      <c r="B59" s="413"/>
      <c r="C59" s="9">
        <f>SUM(C56:C58)</f>
        <v>0</v>
      </c>
      <c r="D59" s="9">
        <f t="shared" ref="D59:G59" si="7">SUM(D56:D58)</f>
        <v>0</v>
      </c>
      <c r="E59" s="9">
        <f t="shared" si="7"/>
        <v>0</v>
      </c>
      <c r="F59" s="9">
        <f t="shared" si="7"/>
        <v>0</v>
      </c>
      <c r="G59" s="19">
        <f t="shared" si="7"/>
        <v>0</v>
      </c>
      <c r="H59" s="15">
        <f>SUM(H56:H58)</f>
        <v>0</v>
      </c>
    </row>
    <row r="60" spans="1:8" ht="12.75" x14ac:dyDescent="0.2">
      <c r="A60" s="12" t="s">
        <v>258</v>
      </c>
      <c r="B60" s="12"/>
      <c r="C60" s="13"/>
      <c r="D60" s="13"/>
      <c r="E60" s="13"/>
      <c r="F60" s="13"/>
      <c r="G60" s="236"/>
      <c r="H60" s="235"/>
    </row>
    <row r="61" spans="1:8" ht="12.75" x14ac:dyDescent="0.2">
      <c r="A61" s="457" t="s">
        <v>260</v>
      </c>
      <c r="B61" s="458"/>
      <c r="C61" s="9"/>
      <c r="D61" s="9"/>
      <c r="E61" s="9"/>
      <c r="F61" s="134"/>
      <c r="G61" s="19"/>
      <c r="H61" s="15">
        <f>SUM(C61:G61)</f>
        <v>0</v>
      </c>
    </row>
    <row r="62" spans="1:8" ht="12.75" x14ac:dyDescent="0.2">
      <c r="A62" s="229"/>
      <c r="B62" s="62"/>
      <c r="C62" s="9"/>
      <c r="D62" s="9"/>
      <c r="E62" s="9"/>
      <c r="F62" s="134"/>
      <c r="G62" s="19"/>
      <c r="H62" s="15"/>
    </row>
    <row r="63" spans="1:8" ht="12.75" x14ac:dyDescent="0.2">
      <c r="A63" s="412" t="s">
        <v>259</v>
      </c>
      <c r="B63" s="456"/>
      <c r="C63" s="9">
        <f>SUM(C61:C62)</f>
        <v>0</v>
      </c>
      <c r="D63" s="9">
        <f t="shared" ref="D63:G63" si="8">SUM(D61:D62)</f>
        <v>0</v>
      </c>
      <c r="E63" s="9">
        <f t="shared" si="8"/>
        <v>0</v>
      </c>
      <c r="F63" s="9">
        <f t="shared" si="8"/>
        <v>0</v>
      </c>
      <c r="G63" s="19">
        <f t="shared" si="8"/>
        <v>0</v>
      </c>
      <c r="H63" s="15">
        <f>SUM(C63:G63)</f>
        <v>0</v>
      </c>
    </row>
    <row r="64" spans="1:8" ht="12.75" x14ac:dyDescent="0.2">
      <c r="A64" s="12" t="s">
        <v>149</v>
      </c>
      <c r="B64" s="12"/>
      <c r="C64" s="13"/>
      <c r="D64" s="13"/>
      <c r="E64" s="13"/>
      <c r="F64" s="13"/>
      <c r="G64" s="233"/>
      <c r="H64" s="234"/>
    </row>
    <row r="65" spans="1:8" ht="12.75" x14ac:dyDescent="0.2">
      <c r="A65" s="416" t="s">
        <v>164</v>
      </c>
      <c r="B65" s="417"/>
      <c r="C65" s="33"/>
      <c r="D65" s="33"/>
      <c r="E65" s="33"/>
      <c r="F65" s="33"/>
      <c r="G65" s="34"/>
      <c r="H65" s="15">
        <f t="shared" si="0"/>
        <v>0</v>
      </c>
    </row>
    <row r="66" spans="1:8" ht="12.75" x14ac:dyDescent="0.2">
      <c r="A66" s="416" t="s">
        <v>249</v>
      </c>
      <c r="B66" s="417"/>
      <c r="C66" s="33"/>
      <c r="D66" s="33"/>
      <c r="E66" s="33"/>
      <c r="F66" s="33"/>
      <c r="G66" s="34"/>
      <c r="H66" s="15">
        <f t="shared" si="0"/>
        <v>0</v>
      </c>
    </row>
    <row r="67" spans="1:8" ht="12.75" x14ac:dyDescent="0.2">
      <c r="A67" s="416"/>
      <c r="B67" s="417"/>
      <c r="C67" s="33"/>
      <c r="D67" s="33"/>
      <c r="E67" s="33"/>
      <c r="F67" s="33"/>
      <c r="G67" s="34"/>
      <c r="H67" s="15">
        <f t="shared" si="0"/>
        <v>0</v>
      </c>
    </row>
    <row r="68" spans="1:8" ht="12.75" x14ac:dyDescent="0.2">
      <c r="A68" s="418"/>
      <c r="B68" s="419"/>
      <c r="C68" s="9"/>
      <c r="D68" s="9"/>
      <c r="E68" s="9"/>
      <c r="F68" s="9"/>
      <c r="G68" s="19"/>
      <c r="H68" s="15">
        <f t="shared" si="0"/>
        <v>0</v>
      </c>
    </row>
    <row r="69" spans="1:8" ht="12.75" x14ac:dyDescent="0.2">
      <c r="A69" s="412" t="s">
        <v>150</v>
      </c>
      <c r="B69" s="413"/>
      <c r="C69" s="9">
        <f>ROUND(SUM(C65:C67),0)</f>
        <v>0</v>
      </c>
      <c r="D69" s="9">
        <f>ROUND(SUM(D65:D67),0)</f>
        <v>0</v>
      </c>
      <c r="E69" s="9">
        <f>ROUND(SUM(E65:E67),0)</f>
        <v>0</v>
      </c>
      <c r="F69" s="9">
        <f>ROUND(SUM(F65:F67),0)</f>
        <v>0</v>
      </c>
      <c r="G69" s="19">
        <f>ROUND(SUM(G65:G67),0)</f>
        <v>0</v>
      </c>
      <c r="H69" s="15">
        <f t="shared" si="0"/>
        <v>0</v>
      </c>
    </row>
    <row r="70" spans="1:8" ht="12.75" x14ac:dyDescent="0.2">
      <c r="A70" s="420" t="s">
        <v>153</v>
      </c>
      <c r="B70" s="421"/>
      <c r="C70" s="13"/>
      <c r="D70" s="13"/>
      <c r="E70" s="13"/>
      <c r="F70" s="13"/>
      <c r="G70" s="22"/>
      <c r="H70" s="18"/>
    </row>
    <row r="71" spans="1:8" ht="12.75" x14ac:dyDescent="0.2">
      <c r="A71" s="416" t="s">
        <v>154</v>
      </c>
      <c r="B71" s="417"/>
      <c r="C71" s="33"/>
      <c r="D71" s="33"/>
      <c r="E71" s="33"/>
      <c r="F71" s="33"/>
      <c r="G71" s="34"/>
      <c r="H71" s="15">
        <f t="shared" si="0"/>
        <v>0</v>
      </c>
    </row>
    <row r="72" spans="1:8" ht="12.75" x14ac:dyDescent="0.2">
      <c r="A72" s="410" t="s">
        <v>276</v>
      </c>
      <c r="B72" s="411"/>
      <c r="C72" s="33"/>
      <c r="D72" s="33"/>
      <c r="E72" s="33"/>
      <c r="F72" s="33"/>
      <c r="G72" s="34"/>
      <c r="H72" s="15">
        <f t="shared" si="0"/>
        <v>0</v>
      </c>
    </row>
    <row r="73" spans="1:8" ht="12.75" x14ac:dyDescent="0.2">
      <c r="A73" s="410" t="s">
        <v>241</v>
      </c>
      <c r="B73" s="411"/>
      <c r="C73" s="33"/>
      <c r="D73" s="33"/>
      <c r="E73" s="33"/>
      <c r="F73" s="33"/>
      <c r="G73" s="34"/>
      <c r="H73" s="15">
        <f t="shared" si="0"/>
        <v>0</v>
      </c>
    </row>
    <row r="74" spans="1:8" ht="12.75" x14ac:dyDescent="0.2">
      <c r="A74" s="410" t="s">
        <v>242</v>
      </c>
      <c r="B74" s="411"/>
      <c r="C74" s="33"/>
      <c r="D74" s="33"/>
      <c r="E74" s="33"/>
      <c r="F74" s="33"/>
      <c r="G74" s="34"/>
      <c r="H74" s="15">
        <f t="shared" si="0"/>
        <v>0</v>
      </c>
    </row>
    <row r="75" spans="1:8" ht="12.75" x14ac:dyDescent="0.2">
      <c r="A75" s="416" t="s">
        <v>188</v>
      </c>
      <c r="B75" s="417"/>
      <c r="C75" s="33"/>
      <c r="D75" s="33"/>
      <c r="E75" s="33"/>
      <c r="F75" s="33"/>
      <c r="G75" s="34"/>
      <c r="H75" s="15">
        <f t="shared" si="0"/>
        <v>0</v>
      </c>
    </row>
    <row r="76" spans="1:8" ht="12.75" x14ac:dyDescent="0.2">
      <c r="A76" s="418"/>
      <c r="B76" s="419"/>
      <c r="C76" s="9"/>
      <c r="D76" s="9"/>
      <c r="E76" s="9"/>
      <c r="F76" s="9"/>
      <c r="G76" s="19"/>
      <c r="H76" s="15">
        <f t="shared" si="0"/>
        <v>0</v>
      </c>
    </row>
    <row r="77" spans="1:8" ht="12.75" x14ac:dyDescent="0.2">
      <c r="A77" s="412" t="s">
        <v>48</v>
      </c>
      <c r="B77" s="413"/>
      <c r="C77" s="9">
        <f>ROUND(SUM(C71:C75),0)</f>
        <v>0</v>
      </c>
      <c r="D77" s="9">
        <f>ROUND(SUM(D71:D75),0)</f>
        <v>0</v>
      </c>
      <c r="E77" s="9">
        <f>ROUND(SUM(E71:E75),0)</f>
        <v>0</v>
      </c>
      <c r="F77" s="9">
        <f>ROUND(SUM(F71:F75),0)</f>
        <v>0</v>
      </c>
      <c r="G77" s="19">
        <f>ROUND(SUM(G71:G75),0)</f>
        <v>0</v>
      </c>
      <c r="H77" s="15">
        <f t="shared" si="0"/>
        <v>0</v>
      </c>
    </row>
    <row r="78" spans="1:8" ht="12.75" x14ac:dyDescent="0.2">
      <c r="A78" s="420" t="s">
        <v>166</v>
      </c>
      <c r="B78" s="421"/>
      <c r="C78" s="13"/>
      <c r="D78" s="13"/>
      <c r="E78" s="13"/>
      <c r="F78" s="13"/>
      <c r="G78" s="22"/>
      <c r="H78" s="18"/>
    </row>
    <row r="79" spans="1:8" ht="12.75" x14ac:dyDescent="0.2">
      <c r="A79" s="418" t="str">
        <f>'Subcontract 1 Budget'!B4</f>
        <v>Sub 1</v>
      </c>
      <c r="B79" s="419"/>
      <c r="C79" s="9">
        <f>'Subcontract 1 Budget'!C61</f>
        <v>0</v>
      </c>
      <c r="D79" s="9">
        <f>'Subcontract 1 Budget'!D61</f>
        <v>0</v>
      </c>
      <c r="E79" s="9">
        <f>'Subcontract 1 Budget'!E61</f>
        <v>0</v>
      </c>
      <c r="F79" s="9">
        <f>'Subcontract 1 Budget'!F61</f>
        <v>0</v>
      </c>
      <c r="G79" s="19">
        <f>'Subcontract 1 Budget'!G61</f>
        <v>0</v>
      </c>
      <c r="H79" s="15">
        <f>SUM(C79:G79)</f>
        <v>0</v>
      </c>
    </row>
    <row r="80" spans="1:8" ht="12.75" hidden="1" x14ac:dyDescent="0.2">
      <c r="A80" s="412" t="s">
        <v>173</v>
      </c>
      <c r="B80" s="413"/>
      <c r="C80" s="9">
        <f>IF(C79&gt;25000,25000,C79)</f>
        <v>0</v>
      </c>
      <c r="D80" s="9">
        <f>IF(SUM($C79:C79)&gt;=25000,0,IF(SUM($C79:D79)&gt;=25000,25000-SUM($C79:C79),D79))</f>
        <v>0</v>
      </c>
      <c r="E80" s="9">
        <f>IF(SUM($C79:D79)&gt;=25000,0,IF(SUM($C79:E79)&gt;=25000,25000-SUM($C79:D79),E79))</f>
        <v>0</v>
      </c>
      <c r="F80" s="9">
        <f>IF(SUM($C79:E79)&gt;=25000,0,IF(SUM($C79:F79)&gt;=25000,25000-SUM($C79:E79),F79))</f>
        <v>0</v>
      </c>
      <c r="G80" s="19">
        <f>IF(SUM($C79:F79)&gt;=25000,0,IF(SUM($C79:G79)&gt;=25000,25000-SUM($C79:F79),G79))</f>
        <v>0</v>
      </c>
      <c r="H80" s="15"/>
    </row>
    <row r="81" spans="1:8" ht="13.5" customHeight="1" x14ac:dyDescent="0.2">
      <c r="A81" s="418" t="str">
        <f>'Subcontract 2 Budget'!B4</f>
        <v>Sub 2</v>
      </c>
      <c r="B81" s="419"/>
      <c r="C81" s="9">
        <f>'Subcontract 2 Budget'!C61</f>
        <v>0</v>
      </c>
      <c r="D81" s="9">
        <f>'Subcontract 2 Budget'!D61</f>
        <v>0</v>
      </c>
      <c r="E81" s="9">
        <f>'Subcontract 2 Budget'!E61</f>
        <v>0</v>
      </c>
      <c r="F81" s="9">
        <f>'Subcontract 2 Budget'!F61</f>
        <v>0</v>
      </c>
      <c r="G81" s="19">
        <f>'Subcontract 2 Budget'!G61</f>
        <v>0</v>
      </c>
      <c r="H81" s="15">
        <f>SUM(C81:G81)</f>
        <v>0</v>
      </c>
    </row>
    <row r="82" spans="1:8" ht="12.75" hidden="1" x14ac:dyDescent="0.2">
      <c r="A82" s="412" t="s">
        <v>174</v>
      </c>
      <c r="B82" s="413"/>
      <c r="C82" s="9">
        <f>IF(C81&gt;25000,25000,C81)</f>
        <v>0</v>
      </c>
      <c r="D82" s="9">
        <f>IF(SUM($C81:C81)&gt;=25000,0,IF(SUM($C81:D81)&gt;=25000,25000-SUM($C81:C81),D81))</f>
        <v>0</v>
      </c>
      <c r="E82" s="9">
        <f>IF(SUM($C81:D81)&gt;=25000,0,IF(SUM($C81:E81)&gt;=25000,25000-SUM($C81:D81),E81))</f>
        <v>0</v>
      </c>
      <c r="F82" s="9">
        <f>IF(SUM($C81:E81)&gt;=25000,0,IF(SUM($C81:F81)&gt;=25000,25000-SUM($C81:E81),F81))</f>
        <v>0</v>
      </c>
      <c r="G82" s="19">
        <f>IF(SUM($C81:F81)&gt;=25000,0,IF(SUM($C81:G81)&gt;=25000,25000-SUM($C81:F81),G81))</f>
        <v>0</v>
      </c>
      <c r="H82" s="15"/>
    </row>
    <row r="83" spans="1:8" ht="12.75" x14ac:dyDescent="0.2">
      <c r="A83" s="418"/>
      <c r="B83" s="419"/>
      <c r="C83" s="9"/>
      <c r="D83" s="9"/>
      <c r="E83" s="9"/>
      <c r="F83" s="9"/>
      <c r="G83" s="19"/>
      <c r="H83" s="15">
        <f t="shared" si="0"/>
        <v>0</v>
      </c>
    </row>
    <row r="84" spans="1:8" ht="12.75" x14ac:dyDescent="0.2">
      <c r="A84" s="412" t="s">
        <v>170</v>
      </c>
      <c r="B84" s="413"/>
      <c r="C84" s="9">
        <f>C79+C81</f>
        <v>0</v>
      </c>
      <c r="D84" s="9">
        <f>D79+D81</f>
        <v>0</v>
      </c>
      <c r="E84" s="9">
        <f>E79+E81</f>
        <v>0</v>
      </c>
      <c r="F84" s="9">
        <f>F79+F81</f>
        <v>0</v>
      </c>
      <c r="G84" s="19">
        <f>G79+G81</f>
        <v>0</v>
      </c>
      <c r="H84" s="15">
        <f>SUM(C84:G84)</f>
        <v>0</v>
      </c>
    </row>
    <row r="85" spans="1:8" ht="12.75" x14ac:dyDescent="0.2">
      <c r="A85" s="412"/>
      <c r="B85" s="413"/>
      <c r="C85" s="9"/>
      <c r="D85" s="9"/>
      <c r="E85" s="9"/>
      <c r="F85" s="9"/>
      <c r="G85" s="19"/>
      <c r="H85" s="15"/>
    </row>
    <row r="86" spans="1:8" ht="12.75" x14ac:dyDescent="0.2">
      <c r="A86" s="426" t="s">
        <v>84</v>
      </c>
      <c r="B86" s="427"/>
      <c r="C86" s="10">
        <f>ROUND((C84+C77+C69+C63+C59+C54+C47+C42+C37+C32),0)</f>
        <v>0</v>
      </c>
      <c r="D86" s="10">
        <f t="shared" ref="D86:G86" si="9">ROUND((D84+D77+D69+D63+D59+D54+D47+D42+D37+D32),0)</f>
        <v>0</v>
      </c>
      <c r="E86" s="10">
        <f t="shared" si="9"/>
        <v>0</v>
      </c>
      <c r="F86" s="10">
        <f t="shared" si="9"/>
        <v>0</v>
      </c>
      <c r="G86" s="259">
        <f t="shared" si="9"/>
        <v>0</v>
      </c>
      <c r="H86" s="17">
        <f t="shared" si="0"/>
        <v>0</v>
      </c>
    </row>
    <row r="87" spans="1:8" ht="12.75" x14ac:dyDescent="0.2">
      <c r="A87" s="424" t="s">
        <v>189</v>
      </c>
      <c r="B87" s="425"/>
      <c r="C87" s="68"/>
      <c r="D87" s="64"/>
      <c r="E87" s="64"/>
      <c r="F87" s="64"/>
      <c r="G87" s="65"/>
      <c r="H87" s="66"/>
    </row>
    <row r="88" spans="1:8" ht="12.75" x14ac:dyDescent="0.2">
      <c r="A88" s="63" t="s">
        <v>171</v>
      </c>
      <c r="B88" s="62" t="s">
        <v>172</v>
      </c>
      <c r="C88" s="9">
        <f>ROUND((C32+C69+C63+C42+C77+C80+C82),0)</f>
        <v>0</v>
      </c>
      <c r="D88" s="9">
        <f t="shared" ref="D88:G88" si="10">ROUND((D32+D69+D63+D42+D77+D80+D82),0)</f>
        <v>0</v>
      </c>
      <c r="E88" s="9">
        <f t="shared" si="10"/>
        <v>0</v>
      </c>
      <c r="F88" s="9">
        <f t="shared" si="10"/>
        <v>0</v>
      </c>
      <c r="G88" s="260">
        <f t="shared" si="10"/>
        <v>0</v>
      </c>
      <c r="H88" s="15">
        <f>SUM(C88:G88)</f>
        <v>0</v>
      </c>
    </row>
    <row r="89" spans="1:8" ht="12.75" x14ac:dyDescent="0.2">
      <c r="A89" s="63" t="s">
        <v>190</v>
      </c>
      <c r="B89" s="148">
        <f>VLOOKUP(F4,E106:F109,2,FALSE)</f>
        <v>0.56999999999999995</v>
      </c>
      <c r="C89" s="145">
        <f>IDCOption*C88</f>
        <v>0</v>
      </c>
      <c r="D89" s="145">
        <f>IDCOption*D88</f>
        <v>0</v>
      </c>
      <c r="E89" s="145">
        <f>IDCOption*E88</f>
        <v>0</v>
      </c>
      <c r="F89" s="145">
        <f>IDCOption*F88</f>
        <v>0</v>
      </c>
      <c r="G89" s="146">
        <f>IDCOption*G88</f>
        <v>0</v>
      </c>
      <c r="H89" s="147">
        <f>SUM(C89:G89)</f>
        <v>0</v>
      </c>
    </row>
    <row r="90" spans="1:8" ht="12.75" x14ac:dyDescent="0.2">
      <c r="A90" s="426"/>
      <c r="B90" s="427"/>
      <c r="C90" s="10"/>
      <c r="D90" s="10"/>
      <c r="E90" s="10"/>
      <c r="F90" s="10"/>
      <c r="G90" s="21"/>
      <c r="H90" s="15">
        <f t="shared" si="0"/>
        <v>0</v>
      </c>
    </row>
    <row r="91" spans="1:8" ht="12.75" x14ac:dyDescent="0.2">
      <c r="A91" s="426" t="s">
        <v>85</v>
      </c>
      <c r="B91" s="427"/>
      <c r="C91" s="10">
        <f>C89+C86</f>
        <v>0</v>
      </c>
      <c r="D91" s="10">
        <f>D89+D86</f>
        <v>0</v>
      </c>
      <c r="E91" s="10">
        <f>E89+E86</f>
        <v>0</v>
      </c>
      <c r="F91" s="10">
        <f>F89+F86</f>
        <v>0</v>
      </c>
      <c r="G91" s="10">
        <f>G89+G86</f>
        <v>0</v>
      </c>
      <c r="H91" s="74">
        <f t="shared" si="0"/>
        <v>0</v>
      </c>
    </row>
    <row r="92" spans="1:8" ht="12.75" x14ac:dyDescent="0.2">
      <c r="A92" s="432"/>
      <c r="B92" s="432"/>
      <c r="C92" s="56"/>
      <c r="D92" s="56"/>
      <c r="E92" s="56"/>
      <c r="F92" s="56"/>
      <c r="G92" s="56"/>
      <c r="H92" s="56"/>
    </row>
    <row r="93" spans="1:8" ht="26.1" customHeight="1" x14ac:dyDescent="0.2">
      <c r="A93" s="430" t="s">
        <v>5</v>
      </c>
      <c r="B93" s="430"/>
      <c r="C93" s="431"/>
      <c r="D93" s="431"/>
      <c r="E93" s="431"/>
      <c r="F93" s="431"/>
      <c r="G93" s="431"/>
      <c r="H93" s="431"/>
    </row>
    <row r="94" spans="1:8" ht="12.75" x14ac:dyDescent="0.2">
      <c r="A94" s="462" t="s">
        <v>141</v>
      </c>
      <c r="B94" s="434"/>
      <c r="C94" s="434"/>
      <c r="D94" s="434"/>
      <c r="E94" s="434"/>
      <c r="F94" s="434"/>
      <c r="G94" s="434"/>
      <c r="H94" s="434"/>
    </row>
    <row r="95" spans="1:8" ht="12.75" x14ac:dyDescent="0.2">
      <c r="A95" s="462" t="s">
        <v>117</v>
      </c>
      <c r="B95" s="434"/>
      <c r="C95" s="434"/>
      <c r="D95" s="434"/>
      <c r="E95" s="434"/>
      <c r="F95" s="434"/>
      <c r="G95" s="434"/>
      <c r="H95" s="434"/>
    </row>
    <row r="96" spans="1:8" ht="12.75" x14ac:dyDescent="0.2">
      <c r="A96" s="8"/>
      <c r="B96" s="8"/>
      <c r="C96" s="8"/>
      <c r="D96" s="8"/>
      <c r="E96" s="8"/>
      <c r="F96" s="8"/>
      <c r="G96" s="8"/>
      <c r="H96" s="8"/>
    </row>
    <row r="97" spans="1:8" ht="12.75" x14ac:dyDescent="0.2">
      <c r="A97" s="459" t="s">
        <v>118</v>
      </c>
      <c r="B97" s="460"/>
      <c r="C97" s="33"/>
      <c r="D97" s="33"/>
      <c r="E97" s="33"/>
      <c r="F97" s="33"/>
      <c r="G97" s="33"/>
      <c r="H97" s="9">
        <f>SUM(C97:G97)</f>
        <v>0</v>
      </c>
    </row>
    <row r="98" spans="1:8" ht="12.75" x14ac:dyDescent="0.2">
      <c r="A98" s="9" t="s">
        <v>1</v>
      </c>
      <c r="B98" s="9"/>
      <c r="C98" s="9">
        <f>C97-C91</f>
        <v>0</v>
      </c>
      <c r="D98" s="9">
        <f t="shared" ref="D98:G98" si="11">D97-D91</f>
        <v>0</v>
      </c>
      <c r="E98" s="9">
        <f t="shared" si="11"/>
        <v>0</v>
      </c>
      <c r="F98" s="9">
        <f t="shared" si="11"/>
        <v>0</v>
      </c>
      <c r="G98" s="9">
        <f t="shared" si="11"/>
        <v>0</v>
      </c>
      <c r="H98" s="9">
        <f>SUM(C98:E98)</f>
        <v>0</v>
      </c>
    </row>
    <row r="99" spans="1:8" ht="12.75" x14ac:dyDescent="0.2">
      <c r="A99" s="9" t="s">
        <v>2</v>
      </c>
      <c r="B99" s="9"/>
      <c r="C99" s="9">
        <f>C98/(1+IDCOption)</f>
        <v>0</v>
      </c>
      <c r="D99" s="9">
        <f>D98/(1+IDCOption)</f>
        <v>0</v>
      </c>
      <c r="E99" s="9">
        <f>E98/(1+IDCOption)</f>
        <v>0</v>
      </c>
      <c r="F99" s="9">
        <f>F98/(1+IDCOption)</f>
        <v>0</v>
      </c>
      <c r="G99" s="9">
        <f>G98/(1+IDCOption)</f>
        <v>0</v>
      </c>
      <c r="H99" s="9">
        <f>SUM(C99:E99)</f>
        <v>0</v>
      </c>
    </row>
    <row r="100" spans="1:8" ht="12.75" x14ac:dyDescent="0.2">
      <c r="A100" s="8"/>
      <c r="B100" s="8"/>
      <c r="C100" s="8"/>
      <c r="D100" s="8"/>
      <c r="E100" s="8"/>
      <c r="F100" s="8"/>
      <c r="G100" s="8"/>
      <c r="H100" s="8"/>
    </row>
    <row r="101" spans="1:8" ht="12.75" x14ac:dyDescent="0.2">
      <c r="A101" s="8"/>
      <c r="B101" s="8"/>
      <c r="C101" s="8"/>
      <c r="D101" s="8"/>
      <c r="E101" s="8"/>
      <c r="F101" s="8"/>
      <c r="G101" s="8"/>
      <c r="H101" s="8"/>
    </row>
    <row r="102" spans="1:8" ht="12.75" hidden="1" x14ac:dyDescent="0.2">
      <c r="A102" s="8"/>
      <c r="B102" s="8"/>
      <c r="C102" s="72"/>
      <c r="D102"/>
      <c r="E102"/>
      <c r="F102"/>
      <c r="G102"/>
      <c r="H102" s="8"/>
    </row>
    <row r="103" spans="1:8" ht="12.75" hidden="1" x14ac:dyDescent="0.2">
      <c r="A103" s="8"/>
      <c r="B103" s="8"/>
      <c r="C103"/>
      <c r="D103"/>
      <c r="E103"/>
      <c r="F103"/>
      <c r="G103"/>
      <c r="H103" s="8"/>
    </row>
    <row r="104" spans="1:8" ht="12.75" hidden="1" x14ac:dyDescent="0.2">
      <c r="A104" s="8"/>
      <c r="B104" s="8"/>
      <c r="C104"/>
      <c r="D104"/>
      <c r="E104"/>
      <c r="F104"/>
      <c r="G104"/>
      <c r="H104" s="8"/>
    </row>
    <row r="105" spans="1:8" ht="12.75" hidden="1" x14ac:dyDescent="0.2">
      <c r="A105" s="8"/>
      <c r="B105" s="8"/>
      <c r="C105" s="8"/>
      <c r="D105" s="8"/>
      <c r="E105" s="8" t="s">
        <v>194</v>
      </c>
      <c r="F105" s="143" t="s">
        <v>217</v>
      </c>
      <c r="G105" s="8"/>
      <c r="H105" s="8"/>
    </row>
    <row r="106" spans="1:8" ht="12.75" hidden="1" x14ac:dyDescent="0.2">
      <c r="A106" s="69" t="s">
        <v>191</v>
      </c>
      <c r="B106" s="69" t="s">
        <v>192</v>
      </c>
      <c r="C106" s="69" t="s">
        <v>193</v>
      </c>
      <c r="D106" s="8"/>
      <c r="E106" s="8" t="s">
        <v>195</v>
      </c>
      <c r="F106" s="144">
        <f>VLOOKUP(IF(MONTH($F$3)&lt;=8,YEAR($F$3),YEAR($F$3)+1),$A$107:$C$116,3,TRUE)</f>
        <v>0.56999999999999995</v>
      </c>
      <c r="G106" s="8"/>
      <c r="H106" s="8"/>
    </row>
    <row r="107" spans="1:8" ht="12.75" hidden="1" x14ac:dyDescent="0.2">
      <c r="A107" s="69">
        <v>2018</v>
      </c>
      <c r="B107" s="70">
        <v>41517</v>
      </c>
      <c r="C107" s="71">
        <v>0.53</v>
      </c>
      <c r="D107" s="8"/>
      <c r="E107" s="8" t="s">
        <v>196</v>
      </c>
      <c r="F107" s="73">
        <f>0.26</f>
        <v>0.26</v>
      </c>
      <c r="G107" s="8"/>
      <c r="H107" s="8"/>
    </row>
    <row r="108" spans="1:8" ht="12.75" hidden="1" x14ac:dyDescent="0.2">
      <c r="A108" s="69">
        <v>2019</v>
      </c>
      <c r="B108" s="70">
        <v>41882</v>
      </c>
      <c r="C108" s="71">
        <v>0.53</v>
      </c>
      <c r="D108" s="8"/>
      <c r="E108" s="8" t="s">
        <v>197</v>
      </c>
      <c r="F108" s="73">
        <v>0</v>
      </c>
      <c r="G108" s="8"/>
      <c r="H108" s="8"/>
    </row>
    <row r="109" spans="1:8" ht="12.75" hidden="1" x14ac:dyDescent="0.2">
      <c r="A109" s="69">
        <v>2020</v>
      </c>
      <c r="B109" s="70">
        <v>42247</v>
      </c>
      <c r="C109" s="71">
        <v>0.55000000000000004</v>
      </c>
      <c r="D109" s="8"/>
      <c r="E109" s="7" t="s">
        <v>284</v>
      </c>
      <c r="F109" s="144">
        <f>VLOOKUP(IF(MONTH($F$3)&lt;=8,YEAR($F$3),YEAR($F$3)+1),$A$119:$C$122,3,TRUE)</f>
        <v>0.37</v>
      </c>
      <c r="G109" s="8"/>
      <c r="H109" s="8"/>
    </row>
    <row r="110" spans="1:8" ht="12.75" hidden="1" x14ac:dyDescent="0.2">
      <c r="A110" s="69">
        <v>2021</v>
      </c>
      <c r="B110" s="70">
        <v>42613</v>
      </c>
      <c r="C110" s="71">
        <v>0.55000000000000004</v>
      </c>
      <c r="D110" s="8"/>
      <c r="E110" s="8"/>
      <c r="F110" s="8"/>
      <c r="G110" s="8"/>
      <c r="H110" s="8"/>
    </row>
    <row r="111" spans="1:8" ht="12.75" hidden="1" x14ac:dyDescent="0.2">
      <c r="A111" s="69">
        <v>2022</v>
      </c>
      <c r="B111" s="70">
        <v>42978</v>
      </c>
      <c r="C111" s="71">
        <v>0.55000000000000004</v>
      </c>
      <c r="D111" s="8"/>
      <c r="E111" s="8"/>
      <c r="F111" s="8"/>
      <c r="G111" s="8"/>
      <c r="H111" s="8"/>
    </row>
    <row r="112" spans="1:8" ht="12.75" hidden="1" x14ac:dyDescent="0.2">
      <c r="A112" s="69">
        <v>2023</v>
      </c>
      <c r="B112" s="70">
        <v>43343</v>
      </c>
      <c r="C112" s="71">
        <v>0.55000000000000004</v>
      </c>
      <c r="D112" s="8"/>
      <c r="E112" s="8"/>
      <c r="F112" s="8"/>
      <c r="G112" s="8"/>
      <c r="H112" s="8"/>
    </row>
    <row r="113" spans="1:8" ht="12.75" hidden="1" x14ac:dyDescent="0.2">
      <c r="A113" s="69">
        <v>2024</v>
      </c>
      <c r="B113" s="70">
        <v>43708</v>
      </c>
      <c r="C113" s="71">
        <v>0.55000000000000004</v>
      </c>
      <c r="D113" s="8"/>
      <c r="E113" s="8"/>
      <c r="F113" s="8"/>
      <c r="G113" s="8"/>
      <c r="H113" s="8"/>
    </row>
    <row r="114" spans="1:8" ht="12.75" hidden="1" x14ac:dyDescent="0.2">
      <c r="A114" s="69">
        <v>2025</v>
      </c>
      <c r="B114" s="70">
        <v>44074</v>
      </c>
      <c r="C114" s="71">
        <v>0.56999999999999995</v>
      </c>
      <c r="D114" s="8"/>
      <c r="E114" s="8"/>
      <c r="F114" s="8"/>
      <c r="G114" s="8"/>
      <c r="H114" s="8"/>
    </row>
    <row r="115" spans="1:8" ht="12.75" hidden="1" x14ac:dyDescent="0.2">
      <c r="A115" s="69">
        <v>2026</v>
      </c>
      <c r="B115" s="70">
        <v>44439</v>
      </c>
      <c r="C115" s="71">
        <v>0.56999999999999995</v>
      </c>
      <c r="D115" s="8"/>
      <c r="E115" s="8"/>
      <c r="F115" s="8"/>
      <c r="G115" s="8"/>
      <c r="H115" s="8"/>
    </row>
    <row r="116" spans="1:8" ht="12.75" hidden="1" x14ac:dyDescent="0.2">
      <c r="A116" s="69">
        <v>2027</v>
      </c>
      <c r="B116" s="70">
        <v>44804</v>
      </c>
      <c r="C116" s="71">
        <v>0.56999999999999995</v>
      </c>
      <c r="D116" s="8"/>
      <c r="E116" s="8"/>
      <c r="F116" s="8"/>
      <c r="G116" s="8"/>
      <c r="H116" s="8"/>
    </row>
    <row r="117" spans="1:8" ht="12.75" hidden="1" x14ac:dyDescent="0.2">
      <c r="A117" s="69"/>
      <c r="B117" s="70"/>
      <c r="C117" s="71"/>
      <c r="D117" s="8"/>
      <c r="E117" s="8"/>
      <c r="F117" s="8"/>
      <c r="G117" s="8"/>
      <c r="H117" s="8"/>
    </row>
    <row r="118" spans="1:8" ht="12.75" hidden="1" x14ac:dyDescent="0.2">
      <c r="A118" s="69" t="s">
        <v>191</v>
      </c>
      <c r="B118" s="69" t="s">
        <v>192</v>
      </c>
      <c r="C118" s="69" t="s">
        <v>284</v>
      </c>
      <c r="D118" s="8"/>
      <c r="E118" s="8"/>
      <c r="F118" s="8"/>
      <c r="G118" s="8"/>
      <c r="H118" s="8"/>
    </row>
    <row r="119" spans="1:8" ht="12.75" hidden="1" x14ac:dyDescent="0.2">
      <c r="A119" s="69">
        <v>2024</v>
      </c>
      <c r="B119" s="70">
        <v>43708</v>
      </c>
      <c r="C119" s="71">
        <v>0.35</v>
      </c>
      <c r="D119" s="8"/>
      <c r="E119" s="8"/>
      <c r="F119" s="8"/>
      <c r="G119" s="8"/>
      <c r="H119" s="8"/>
    </row>
    <row r="120" spans="1:8" ht="12.75" hidden="1" x14ac:dyDescent="0.2">
      <c r="A120" s="69">
        <v>2025</v>
      </c>
      <c r="B120" s="70">
        <v>44074</v>
      </c>
      <c r="C120" s="71">
        <v>0.37</v>
      </c>
      <c r="D120" s="8"/>
      <c r="E120" s="8"/>
      <c r="F120" s="8"/>
      <c r="G120" s="8"/>
      <c r="H120" s="8"/>
    </row>
    <row r="121" spans="1:8" ht="12.75" hidden="1" x14ac:dyDescent="0.2">
      <c r="A121" s="69">
        <v>2026</v>
      </c>
      <c r="B121" s="70">
        <v>44439</v>
      </c>
      <c r="C121" s="71">
        <v>0.37</v>
      </c>
      <c r="D121" s="8"/>
      <c r="E121" s="8"/>
      <c r="F121" s="8"/>
      <c r="G121" s="8"/>
      <c r="H121" s="8"/>
    </row>
    <row r="122" spans="1:8" ht="12.75" hidden="1" x14ac:dyDescent="0.2">
      <c r="A122" s="69">
        <v>2027</v>
      </c>
      <c r="B122" s="70">
        <v>44804</v>
      </c>
      <c r="C122" s="71">
        <v>0.37</v>
      </c>
      <c r="D122" s="8"/>
      <c r="E122" s="8"/>
      <c r="F122" s="8"/>
      <c r="G122" s="8"/>
      <c r="H122" s="8"/>
    </row>
    <row r="123" spans="1:8" ht="12.75" hidden="1" x14ac:dyDescent="0.2">
      <c r="A123" s="69"/>
      <c r="B123" s="70"/>
      <c r="C123" s="71"/>
      <c r="D123" s="8"/>
      <c r="E123" s="8"/>
      <c r="F123" s="8"/>
      <c r="G123" s="8"/>
      <c r="H123" s="8"/>
    </row>
    <row r="124" spans="1:8" ht="12.75" hidden="1" x14ac:dyDescent="0.2">
      <c r="A124" s="69"/>
      <c r="B124" s="70"/>
      <c r="C124" s="71"/>
      <c r="D124" s="8"/>
      <c r="E124" s="8"/>
      <c r="F124" s="8"/>
      <c r="G124" s="8"/>
      <c r="H124" s="8"/>
    </row>
    <row r="125" spans="1:8" ht="12.75" hidden="1" x14ac:dyDescent="0.2">
      <c r="A125" s="69"/>
      <c r="B125" s="70"/>
      <c r="C125" s="71"/>
      <c r="D125" s="8"/>
      <c r="E125" s="8"/>
      <c r="F125" s="8"/>
      <c r="G125" s="8"/>
      <c r="H125" s="8"/>
    </row>
    <row r="126" spans="1:8" ht="12.75" hidden="1" x14ac:dyDescent="0.2">
      <c r="A126" s="69"/>
      <c r="B126" s="70"/>
      <c r="C126" s="71"/>
      <c r="D126" s="8"/>
      <c r="E126" s="8"/>
      <c r="F126" s="8"/>
      <c r="G126" s="8"/>
      <c r="H126" s="8"/>
    </row>
    <row r="127" spans="1:8" ht="12.75" x14ac:dyDescent="0.2">
      <c r="A127" s="69"/>
      <c r="B127" s="70"/>
      <c r="C127" s="71"/>
      <c r="D127" s="8"/>
      <c r="E127" s="8"/>
      <c r="F127" s="8"/>
      <c r="G127" s="8"/>
      <c r="H127" s="8"/>
    </row>
    <row r="128" spans="1:8" ht="12.75" x14ac:dyDescent="0.2">
      <c r="A128" s="8"/>
      <c r="B128" s="8"/>
      <c r="C128" s="8"/>
      <c r="D128" s="8"/>
      <c r="E128" s="8"/>
      <c r="F128" s="8"/>
      <c r="G128" s="8"/>
      <c r="H128" s="8"/>
    </row>
    <row r="129" spans="1:8" ht="12.75" x14ac:dyDescent="0.2">
      <c r="A129" s="8"/>
      <c r="B129" s="8"/>
      <c r="C129" s="8"/>
      <c r="D129" s="8"/>
      <c r="E129" s="8"/>
      <c r="F129" s="8"/>
      <c r="G129" s="8"/>
      <c r="H129" s="8"/>
    </row>
    <row r="130" spans="1:8" ht="12.75" x14ac:dyDescent="0.2">
      <c r="A130" s="8"/>
      <c r="B130" s="8"/>
      <c r="C130" s="8"/>
      <c r="D130" s="8"/>
      <c r="E130" s="8"/>
      <c r="F130" s="8"/>
      <c r="G130" s="8"/>
      <c r="H130" s="8"/>
    </row>
    <row r="131" spans="1:8" ht="20.100000000000001" customHeight="1" x14ac:dyDescent="0.25">
      <c r="A131" s="454" t="s">
        <v>279</v>
      </c>
      <c r="B131" s="455"/>
      <c r="C131" s="239" t="s">
        <v>95</v>
      </c>
      <c r="D131" s="240" t="s">
        <v>67</v>
      </c>
      <c r="E131" s="240" t="s">
        <v>68</v>
      </c>
      <c r="F131" s="240" t="s">
        <v>142</v>
      </c>
      <c r="G131" s="241" t="s">
        <v>0</v>
      </c>
      <c r="H131" s="242" t="s">
        <v>69</v>
      </c>
    </row>
    <row r="132" spans="1:8" ht="20.100000000000001" customHeight="1" x14ac:dyDescent="0.25">
      <c r="A132" s="243" t="s">
        <v>280</v>
      </c>
      <c r="B132" s="244"/>
      <c r="C132" s="245">
        <f>CEILING((C32+C37+C42+C47+C54+C59+C63+C69+C77+'Subcontract 1 Budget'!C55+'Subcontract 2 Budget'!C55),25000)</f>
        <v>0</v>
      </c>
      <c r="D132" s="245">
        <f>CEILING((D32+D37+D42+D47+D54+D59+D63+D69+D77+'Subcontract 1 Budget'!D55+'Subcontract 2 Budget'!D55),25000)</f>
        <v>0</v>
      </c>
      <c r="E132" s="245">
        <f>CEILING((E32+E37+E42+E47+E54+E59+E63+E69+E77+'Subcontract 1 Budget'!E55+'Subcontract 2 Budget'!E55),25000)</f>
        <v>0</v>
      </c>
      <c r="F132" s="245">
        <f>CEILING((F32+F37+F42+F47+F54+F59+F63+F69+F77+'Subcontract 1 Budget'!F55+'Subcontract 2 Budget'!F55),25000)</f>
        <v>0</v>
      </c>
      <c r="G132" s="245">
        <f>CEILING((G32+G37+G42+G47+G54+G59+G63+G69+G77+'Subcontract 1 Budget'!G55+'Subcontract 2 Budget'!G55),25000)</f>
        <v>0</v>
      </c>
      <c r="H132" s="246">
        <f>SUM(C132:G132)</f>
        <v>0</v>
      </c>
    </row>
    <row r="133" spans="1:8" ht="20.100000000000001" customHeight="1" x14ac:dyDescent="0.25">
      <c r="A133" s="247" t="s">
        <v>206</v>
      </c>
      <c r="B133" s="248"/>
      <c r="C133" s="245">
        <f>'Subcontract 1 Budget'!C59+'Subcontract 2 Budget'!C59</f>
        <v>0</v>
      </c>
      <c r="D133" s="245">
        <f>'Subcontract 1 Budget'!D59+'Subcontract 2 Budget'!D59</f>
        <v>0</v>
      </c>
      <c r="E133" s="245">
        <f>'Subcontract 1 Budget'!E59+'Subcontract 2 Budget'!E59</f>
        <v>0</v>
      </c>
      <c r="F133" s="245">
        <f>'Subcontract 1 Budget'!F59+'Subcontract 2 Budget'!F59</f>
        <v>0</v>
      </c>
      <c r="G133" s="249">
        <f>'Subcontract 1 Budget'!G59+'Subcontract 2 Budget'!G59</f>
        <v>0</v>
      </c>
      <c r="H133" s="246">
        <f t="shared" ref="H133:H136" si="12">SUM(C133:G133)</f>
        <v>0</v>
      </c>
    </row>
    <row r="134" spans="1:8" ht="20.100000000000001" customHeight="1" x14ac:dyDescent="0.25">
      <c r="A134" s="247" t="s">
        <v>84</v>
      </c>
      <c r="B134" s="248"/>
      <c r="C134" s="245">
        <f>SUM(C132:C133)</f>
        <v>0</v>
      </c>
      <c r="D134" s="245">
        <f t="shared" ref="D134:G134" si="13">SUM(D132:D133)</f>
        <v>0</v>
      </c>
      <c r="E134" s="245">
        <f t="shared" si="13"/>
        <v>0</v>
      </c>
      <c r="F134" s="245">
        <f t="shared" si="13"/>
        <v>0</v>
      </c>
      <c r="G134" s="249">
        <f t="shared" si="13"/>
        <v>0</v>
      </c>
      <c r="H134" s="246">
        <f t="shared" si="12"/>
        <v>0</v>
      </c>
    </row>
    <row r="135" spans="1:8" ht="20.100000000000001" customHeight="1" thickBot="1" x14ac:dyDescent="0.3">
      <c r="A135" s="247" t="s">
        <v>281</v>
      </c>
      <c r="B135" s="248"/>
      <c r="C135" s="250">
        <f>C89</f>
        <v>0</v>
      </c>
      <c r="D135" s="251">
        <f t="shared" ref="D135:G135" si="14">D89</f>
        <v>0</v>
      </c>
      <c r="E135" s="250">
        <f t="shared" si="14"/>
        <v>0</v>
      </c>
      <c r="F135" s="250">
        <f t="shared" si="14"/>
        <v>0</v>
      </c>
      <c r="G135" s="252">
        <f t="shared" si="14"/>
        <v>0</v>
      </c>
      <c r="H135" s="253">
        <f t="shared" si="12"/>
        <v>0</v>
      </c>
    </row>
    <row r="136" spans="1:8" ht="20.100000000000001" customHeight="1" x14ac:dyDescent="0.25">
      <c r="A136" s="254" t="s">
        <v>85</v>
      </c>
      <c r="B136" s="255"/>
      <c r="C136" s="256">
        <f>C134+C135</f>
        <v>0</v>
      </c>
      <c r="D136" s="256">
        <f t="shared" ref="D136:G136" si="15">D134+D135</f>
        <v>0</v>
      </c>
      <c r="E136" s="256">
        <f t="shared" si="15"/>
        <v>0</v>
      </c>
      <c r="F136" s="256">
        <f t="shared" si="15"/>
        <v>0</v>
      </c>
      <c r="G136" s="257">
        <f t="shared" si="15"/>
        <v>0</v>
      </c>
      <c r="H136" s="258">
        <f t="shared" si="12"/>
        <v>0</v>
      </c>
    </row>
    <row r="137" spans="1:8" ht="20.100000000000001" customHeight="1" x14ac:dyDescent="0.2">
      <c r="A137" s="8"/>
      <c r="B137" s="8"/>
      <c r="C137" s="8"/>
      <c r="D137" s="8"/>
      <c r="E137" s="8"/>
      <c r="F137" s="8"/>
      <c r="G137" s="8"/>
      <c r="H137" s="8"/>
    </row>
    <row r="138" spans="1:8" ht="20.100000000000001" customHeight="1" x14ac:dyDescent="0.2">
      <c r="A138" s="8"/>
      <c r="B138" s="8"/>
      <c r="C138" s="8"/>
      <c r="D138" s="8"/>
      <c r="E138" s="8"/>
      <c r="F138" s="8"/>
      <c r="G138" s="8"/>
      <c r="H138" s="8"/>
    </row>
    <row r="139" spans="1:8" ht="20.100000000000001" customHeight="1" x14ac:dyDescent="0.2">
      <c r="A139" s="8"/>
      <c r="B139" s="8"/>
      <c r="C139" s="8"/>
      <c r="D139" s="8"/>
      <c r="E139" s="8"/>
      <c r="F139" s="8"/>
      <c r="G139" s="8"/>
      <c r="H139" s="8"/>
    </row>
    <row r="140" spans="1:8" ht="20.100000000000001" customHeight="1" x14ac:dyDescent="0.2">
      <c r="A140" s="8"/>
      <c r="B140" s="8"/>
      <c r="C140" s="8"/>
      <c r="D140" s="8"/>
      <c r="E140" s="8"/>
      <c r="F140" s="8"/>
      <c r="G140" s="8"/>
      <c r="H140" s="8"/>
    </row>
    <row r="141" spans="1:8" ht="20.100000000000001" customHeight="1" x14ac:dyDescent="0.2">
      <c r="A141" s="8"/>
      <c r="B141" s="8"/>
      <c r="C141" s="8"/>
      <c r="D141" s="8"/>
      <c r="E141" s="8"/>
      <c r="F141" s="8"/>
      <c r="G141" s="8"/>
      <c r="H141" s="8"/>
    </row>
    <row r="142" spans="1:8" ht="20.100000000000001" customHeight="1" x14ac:dyDescent="0.2">
      <c r="A142" s="8"/>
      <c r="B142" s="8"/>
      <c r="C142" s="8"/>
      <c r="D142" s="8"/>
      <c r="E142" s="8"/>
      <c r="F142" s="8"/>
      <c r="G142" s="8"/>
      <c r="H142" s="8"/>
    </row>
    <row r="143" spans="1:8" ht="20.100000000000001" customHeight="1" x14ac:dyDescent="0.2">
      <c r="A143" s="8"/>
      <c r="B143" s="8"/>
      <c r="C143" s="8"/>
      <c r="D143" s="8"/>
      <c r="E143" s="8"/>
      <c r="F143" s="8"/>
      <c r="G143" s="8"/>
      <c r="H143" s="8"/>
    </row>
    <row r="144" spans="1:8" ht="20.100000000000001" customHeight="1" x14ac:dyDescent="0.2">
      <c r="A144" s="8"/>
      <c r="B144" s="8"/>
      <c r="C144" s="8"/>
      <c r="D144" s="8"/>
      <c r="E144" s="8"/>
      <c r="F144" s="8"/>
      <c r="G144" s="8"/>
      <c r="H144" s="8"/>
    </row>
    <row r="145" spans="1:8" ht="20.100000000000001" customHeight="1" x14ac:dyDescent="0.2">
      <c r="A145" s="8"/>
      <c r="B145" s="8"/>
      <c r="C145" s="8"/>
      <c r="D145" s="8"/>
      <c r="E145" s="8"/>
      <c r="F145" s="8"/>
      <c r="G145" s="8"/>
      <c r="H145" s="8"/>
    </row>
    <row r="146" spans="1:8" ht="20.100000000000001" customHeight="1" x14ac:dyDescent="0.2">
      <c r="A146" s="8"/>
      <c r="B146" s="8"/>
      <c r="C146" s="8"/>
      <c r="D146" s="8"/>
      <c r="E146" s="8"/>
      <c r="F146" s="8"/>
      <c r="G146" s="8"/>
      <c r="H146" s="8"/>
    </row>
    <row r="147" spans="1:8" ht="20.100000000000001" customHeight="1" x14ac:dyDescent="0.2">
      <c r="A147" s="8"/>
      <c r="B147" s="8"/>
      <c r="C147" s="8"/>
      <c r="D147" s="8"/>
      <c r="E147" s="8"/>
      <c r="F147" s="8"/>
      <c r="G147" s="8"/>
      <c r="H147" s="8"/>
    </row>
    <row r="148" spans="1:8" ht="20.100000000000001" customHeight="1" x14ac:dyDescent="0.2">
      <c r="A148" s="8"/>
      <c r="B148" s="8"/>
      <c r="C148" s="8"/>
      <c r="D148" s="8"/>
      <c r="E148" s="8"/>
      <c r="F148" s="8"/>
      <c r="G148" s="8"/>
      <c r="H148" s="8"/>
    </row>
    <row r="149" spans="1:8" ht="20.100000000000001" customHeight="1" x14ac:dyDescent="0.2">
      <c r="A149" s="8"/>
      <c r="B149" s="8"/>
      <c r="C149" s="8"/>
      <c r="D149" s="8"/>
      <c r="E149" s="8"/>
      <c r="F149" s="8"/>
      <c r="G149" s="8"/>
      <c r="H149" s="8"/>
    </row>
    <row r="150" spans="1:8" ht="20.100000000000001" customHeight="1" x14ac:dyDescent="0.2">
      <c r="A150" s="8"/>
      <c r="B150" s="8"/>
      <c r="C150" s="8"/>
      <c r="D150" s="8"/>
      <c r="E150" s="8"/>
      <c r="F150" s="8"/>
      <c r="G150" s="8"/>
      <c r="H150" s="8"/>
    </row>
    <row r="151" spans="1:8" ht="20.100000000000001" customHeight="1" x14ac:dyDescent="0.2">
      <c r="A151" s="8"/>
      <c r="B151" s="8"/>
      <c r="C151" s="8"/>
      <c r="D151" s="8"/>
      <c r="E151" s="8"/>
      <c r="F151" s="8"/>
      <c r="G151" s="8"/>
      <c r="H151" s="8"/>
    </row>
    <row r="152" spans="1:8" ht="20.100000000000001" customHeight="1" x14ac:dyDescent="0.2">
      <c r="A152" s="8"/>
      <c r="B152" s="8"/>
      <c r="C152" s="8"/>
      <c r="D152" s="8"/>
      <c r="E152" s="8"/>
      <c r="F152" s="8"/>
      <c r="G152" s="8"/>
      <c r="H152" s="8"/>
    </row>
    <row r="153" spans="1:8" ht="20.100000000000001" customHeight="1" x14ac:dyDescent="0.2">
      <c r="A153" s="8"/>
      <c r="B153" s="8"/>
      <c r="C153" s="8"/>
      <c r="D153" s="8"/>
      <c r="E153" s="8"/>
      <c r="F153" s="8"/>
      <c r="G153" s="8"/>
      <c r="H153" s="8"/>
    </row>
    <row r="154" spans="1:8" ht="20.100000000000001" customHeight="1" x14ac:dyDescent="0.2">
      <c r="A154" s="8"/>
      <c r="B154" s="8"/>
      <c r="C154" s="8"/>
      <c r="D154" s="8"/>
      <c r="E154" s="8"/>
      <c r="F154" s="8"/>
      <c r="G154" s="8"/>
      <c r="H154" s="8"/>
    </row>
    <row r="155" spans="1:8" ht="20.100000000000001" customHeight="1" x14ac:dyDescent="0.2">
      <c r="A155" s="8"/>
      <c r="B155" s="8"/>
      <c r="C155" s="8"/>
      <c r="D155" s="8"/>
      <c r="E155" s="8"/>
      <c r="F155" s="8"/>
      <c r="G155" s="8"/>
      <c r="H155" s="8"/>
    </row>
    <row r="156" spans="1:8" ht="20.100000000000001" customHeight="1" x14ac:dyDescent="0.2">
      <c r="A156" s="8"/>
      <c r="B156" s="8"/>
      <c r="C156" s="8"/>
      <c r="D156" s="8"/>
      <c r="E156" s="8"/>
      <c r="F156" s="8"/>
      <c r="G156" s="8"/>
      <c r="H156" s="8"/>
    </row>
    <row r="157" spans="1:8" ht="20.100000000000001" customHeight="1" x14ac:dyDescent="0.2">
      <c r="A157" s="8"/>
      <c r="B157" s="8"/>
      <c r="C157" s="8"/>
      <c r="D157" s="8"/>
      <c r="E157" s="8"/>
      <c r="F157" s="8"/>
      <c r="G157" s="8"/>
      <c r="H157" s="8"/>
    </row>
    <row r="158" spans="1:8" ht="20.100000000000001" customHeight="1" x14ac:dyDescent="0.2">
      <c r="A158" s="8"/>
      <c r="B158" s="8"/>
      <c r="C158" s="8"/>
      <c r="D158" s="8"/>
      <c r="E158" s="8"/>
      <c r="F158" s="8"/>
      <c r="G158" s="8"/>
      <c r="H158" s="8"/>
    </row>
    <row r="159" spans="1:8" ht="20.100000000000001" customHeight="1" x14ac:dyDescent="0.2">
      <c r="A159" s="8"/>
      <c r="B159" s="8"/>
      <c r="C159" s="8"/>
      <c r="D159" s="8"/>
      <c r="E159" s="8"/>
      <c r="F159" s="8"/>
      <c r="G159" s="8"/>
      <c r="H159" s="8"/>
    </row>
    <row r="160" spans="1:8" ht="20.100000000000001" customHeight="1" x14ac:dyDescent="0.2">
      <c r="A160" s="8"/>
      <c r="B160" s="8"/>
      <c r="C160" s="8"/>
      <c r="D160" s="8"/>
      <c r="E160" s="8"/>
      <c r="F160" s="8"/>
      <c r="G160" s="8"/>
      <c r="H160" s="8"/>
    </row>
    <row r="161" spans="1:8" ht="20.100000000000001" customHeight="1" x14ac:dyDescent="0.2">
      <c r="A161" s="8"/>
      <c r="B161" s="8"/>
      <c r="C161" s="8"/>
      <c r="D161" s="8"/>
      <c r="E161" s="8"/>
      <c r="F161" s="8"/>
      <c r="G161" s="8"/>
      <c r="H161" s="8"/>
    </row>
    <row r="162" spans="1:8" ht="20.100000000000001" customHeight="1" x14ac:dyDescent="0.2">
      <c r="A162" s="8"/>
      <c r="B162" s="8"/>
      <c r="C162" s="8"/>
      <c r="D162" s="8"/>
      <c r="E162" s="8"/>
      <c r="F162" s="8"/>
      <c r="G162" s="8"/>
      <c r="H162" s="8"/>
    </row>
    <row r="163" spans="1:8" ht="20.100000000000001" customHeight="1" x14ac:dyDescent="0.2">
      <c r="A163" s="8"/>
      <c r="B163" s="8"/>
      <c r="C163" s="8"/>
      <c r="D163" s="8"/>
      <c r="E163" s="8"/>
      <c r="F163" s="8"/>
      <c r="G163" s="8"/>
      <c r="H163" s="8"/>
    </row>
    <row r="164" spans="1:8" ht="20.100000000000001" customHeight="1" x14ac:dyDescent="0.2">
      <c r="A164" s="8"/>
      <c r="B164" s="8"/>
      <c r="C164" s="8"/>
      <c r="D164" s="8"/>
      <c r="E164" s="8"/>
      <c r="F164" s="8"/>
      <c r="G164" s="8"/>
      <c r="H164" s="8"/>
    </row>
    <row r="165" spans="1:8" ht="20.100000000000001" customHeight="1" x14ac:dyDescent="0.2">
      <c r="A165" s="8"/>
      <c r="B165" s="8"/>
      <c r="C165" s="8"/>
      <c r="D165" s="8"/>
      <c r="E165" s="8"/>
      <c r="F165" s="8"/>
      <c r="G165" s="8"/>
      <c r="H165" s="8"/>
    </row>
    <row r="166" spans="1:8" ht="20.100000000000001" customHeight="1" x14ac:dyDescent="0.2">
      <c r="A166" s="8"/>
      <c r="B166" s="8"/>
      <c r="C166" s="8"/>
      <c r="D166" s="8"/>
      <c r="E166" s="8"/>
      <c r="F166" s="8"/>
      <c r="G166" s="8"/>
      <c r="H166" s="8"/>
    </row>
    <row r="167" spans="1:8" ht="20.100000000000001" customHeight="1" x14ac:dyDescent="0.2">
      <c r="A167" s="8"/>
      <c r="B167" s="8"/>
      <c r="C167" s="8"/>
      <c r="D167" s="8"/>
      <c r="E167" s="8"/>
      <c r="F167" s="8"/>
      <c r="G167" s="8"/>
      <c r="H167" s="8"/>
    </row>
    <row r="168" spans="1:8" ht="20.100000000000001" customHeight="1" x14ac:dyDescent="0.2">
      <c r="A168" s="8"/>
      <c r="B168" s="8"/>
      <c r="C168" s="8"/>
      <c r="D168" s="8"/>
      <c r="E168" s="8"/>
      <c r="F168" s="8"/>
      <c r="G168" s="8"/>
      <c r="H168" s="8"/>
    </row>
    <row r="169" spans="1:8" ht="20.100000000000001" customHeight="1" x14ac:dyDescent="0.2">
      <c r="A169" s="8"/>
      <c r="B169" s="8"/>
      <c r="C169" s="8"/>
      <c r="D169" s="8"/>
      <c r="E169" s="8"/>
      <c r="F169" s="8"/>
      <c r="G169" s="8"/>
      <c r="H169" s="8"/>
    </row>
    <row r="170" spans="1:8" ht="20.100000000000001" customHeight="1" x14ac:dyDescent="0.2">
      <c r="A170" s="8"/>
      <c r="B170" s="8"/>
      <c r="C170" s="8"/>
      <c r="D170" s="8"/>
      <c r="E170" s="8"/>
      <c r="F170" s="8"/>
      <c r="G170" s="8"/>
      <c r="H170" s="8"/>
    </row>
    <row r="171" spans="1:8" ht="20.100000000000001" customHeight="1" x14ac:dyDescent="0.2">
      <c r="A171" s="8"/>
      <c r="B171" s="8"/>
      <c r="C171" s="8"/>
      <c r="D171" s="8"/>
      <c r="E171" s="8"/>
      <c r="F171" s="8"/>
      <c r="G171" s="8"/>
      <c r="H171" s="8"/>
    </row>
    <row r="172" spans="1:8" ht="20.100000000000001" customHeight="1" x14ac:dyDescent="0.2">
      <c r="A172" s="8"/>
      <c r="B172" s="8"/>
      <c r="C172" s="8"/>
      <c r="D172" s="8"/>
      <c r="E172" s="8"/>
      <c r="F172" s="8"/>
      <c r="G172" s="8"/>
      <c r="H172" s="8"/>
    </row>
  </sheetData>
  <sheetProtection formatCells="0" formatColumns="0" formatRows="0" insertRows="0"/>
  <mergeCells count="94">
    <mergeCell ref="A131:B131"/>
    <mergeCell ref="A63:B63"/>
    <mergeCell ref="A61:B61"/>
    <mergeCell ref="A97:B97"/>
    <mergeCell ref="A53:B53"/>
    <mergeCell ref="A76:B76"/>
    <mergeCell ref="A79:B79"/>
    <mergeCell ref="A81:B81"/>
    <mergeCell ref="A83:B83"/>
    <mergeCell ref="A72:B72"/>
    <mergeCell ref="A73:B73"/>
    <mergeCell ref="A94:H94"/>
    <mergeCell ref="A95:H95"/>
    <mergeCell ref="A86:B86"/>
    <mergeCell ref="A90:B90"/>
    <mergeCell ref="A91:B91"/>
    <mergeCell ref="B2:H2"/>
    <mergeCell ref="I21:J21"/>
    <mergeCell ref="I22:J22"/>
    <mergeCell ref="I23:J23"/>
    <mergeCell ref="I7:P7"/>
    <mergeCell ref="A21:B21"/>
    <mergeCell ref="I19:P19"/>
    <mergeCell ref="A14:B14"/>
    <mergeCell ref="A15:B15"/>
    <mergeCell ref="A22:B22"/>
    <mergeCell ref="A23:B23"/>
    <mergeCell ref="F4:H4"/>
    <mergeCell ref="I10:J10"/>
    <mergeCell ref="I11:J11"/>
    <mergeCell ref="I12:J12"/>
    <mergeCell ref="I20:J20"/>
    <mergeCell ref="I1:P1"/>
    <mergeCell ref="A13:B13"/>
    <mergeCell ref="A28:B28"/>
    <mergeCell ref="A1:H1"/>
    <mergeCell ref="A17:B17"/>
    <mergeCell ref="A18:B18"/>
    <mergeCell ref="A6:B6"/>
    <mergeCell ref="A8:B8"/>
    <mergeCell ref="A9:B9"/>
    <mergeCell ref="A10:B10"/>
    <mergeCell ref="A11:B11"/>
    <mergeCell ref="I8:J8"/>
    <mergeCell ref="I9:J9"/>
    <mergeCell ref="A27:B27"/>
    <mergeCell ref="A16:B16"/>
    <mergeCell ref="I24:J24"/>
    <mergeCell ref="A93:H93"/>
    <mergeCell ref="A87:B87"/>
    <mergeCell ref="A92:B92"/>
    <mergeCell ref="A84:B84"/>
    <mergeCell ref="A37:B37"/>
    <mergeCell ref="A85:B85"/>
    <mergeCell ref="A75:B75"/>
    <mergeCell ref="A74:B74"/>
    <mergeCell ref="A80:B80"/>
    <mergeCell ref="A41:B41"/>
    <mergeCell ref="A42:B42"/>
    <mergeCell ref="A70:B70"/>
    <mergeCell ref="A71:B71"/>
    <mergeCell ref="A78:B78"/>
    <mergeCell ref="A65:B65"/>
    <mergeCell ref="A66:B66"/>
    <mergeCell ref="A12:B12"/>
    <mergeCell ref="A25:B25"/>
    <mergeCell ref="A40:B40"/>
    <mergeCell ref="A31:B31"/>
    <mergeCell ref="A49:B49"/>
    <mergeCell ref="A29:B29"/>
    <mergeCell ref="A26:B26"/>
    <mergeCell ref="A39:B39"/>
    <mergeCell ref="A33:B33"/>
    <mergeCell ref="A34:B34"/>
    <mergeCell ref="A30:B30"/>
    <mergeCell ref="A48:B48"/>
    <mergeCell ref="A35:B35"/>
    <mergeCell ref="A36:B36"/>
    <mergeCell ref="A32:B32"/>
    <mergeCell ref="A43:B43"/>
    <mergeCell ref="A55:B55"/>
    <mergeCell ref="A52:B52"/>
    <mergeCell ref="A82:B82"/>
    <mergeCell ref="A24:B24"/>
    <mergeCell ref="A20:B20"/>
    <mergeCell ref="A69:B69"/>
    <mergeCell ref="A77:B77"/>
    <mergeCell ref="A51:B51"/>
    <mergeCell ref="A67:B67"/>
    <mergeCell ref="A68:B68"/>
    <mergeCell ref="A50:B50"/>
    <mergeCell ref="A54:B54"/>
    <mergeCell ref="A47:B47"/>
    <mergeCell ref="A59:B59"/>
  </mergeCells>
  <phoneticPr fontId="5" type="noConversion"/>
  <conditionalFormatting sqref="A131 C131:H131">
    <cfRule type="cellIs" dxfId="28" priority="2" stopIfTrue="1" operator="equal">
      <formula>0</formula>
    </cfRule>
  </conditionalFormatting>
  <conditionalFormatting sqref="A60:H60">
    <cfRule type="cellIs" dxfId="27" priority="3" stopIfTrue="1" operator="equal">
      <formula>0</formula>
    </cfRule>
  </conditionalFormatting>
  <conditionalFormatting sqref="B89">
    <cfRule type="containsText" dxfId="26" priority="7" operator="containsText" text="Enter Rate">
      <formula>NOT(ISERROR(SEARCH("Enter Rate",B89)))</formula>
    </cfRule>
  </conditionalFormatting>
  <conditionalFormatting sqref="B71:G71">
    <cfRule type="cellIs" dxfId="25" priority="4" stopIfTrue="1" operator="equal">
      <formula>0</formula>
    </cfRule>
  </conditionalFormatting>
  <conditionalFormatting sqref="B33:H86">
    <cfRule type="cellIs" dxfId="24" priority="5" stopIfTrue="1" operator="equal">
      <formula>0</formula>
    </cfRule>
  </conditionalFormatting>
  <conditionalFormatting sqref="B88:H96 C6:H32 A6:A42 B7 B18:B19 B30 B32 A44:H46 A47 C47:H47 A48:H54 A56:H58 A59 C59:H59 C61:F61 A61:A102 B62:F62 C63:F63 H71:H75 C72:G73 B75:G75 C80:H80 C82:H82 C87:H87 C97:H97 B98:H98 B101:B102 H102">
    <cfRule type="cellIs" dxfId="23" priority="9" stopIfTrue="1" operator="equal">
      <formula>0</formula>
    </cfRule>
  </conditionalFormatting>
  <conditionalFormatting sqref="G61:H63">
    <cfRule type="cellIs" dxfId="22" priority="1" stopIfTrue="1" operator="equal">
      <formula>0</formula>
    </cfRule>
  </conditionalFormatting>
  <dataValidations count="1">
    <dataValidation type="list" allowBlank="1" showInputMessage="1" showErrorMessage="1" sqref="F4:H4" xr:uid="{00000000-0002-0000-0100-000000000000}">
      <formula1>$E$106:$E$109</formula1>
    </dataValidation>
  </dataValidations>
  <pageMargins left="0.5" right="0.5" top="0.5" bottom="0.5" header="0.5" footer="0.25"/>
  <pageSetup orientation="portrait" horizontalDpi="4294967292" verticalDpi="4294967292" r:id="rId1"/>
  <headerFooter>
    <oddFooter>&amp;R&amp;"Arial,Regular"&amp;F</oddFooter>
  </headerFooter>
  <ignoredErrors>
    <ignoredError sqref="J5" emptyCellReference="1"/>
  </ignoredErrors>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8"/>
  <sheetViews>
    <sheetView showGridLines="0" showZeros="0" view="pageLayout" topLeftCell="A8" workbookViewId="0">
      <selection activeCell="C16" sqref="C16"/>
    </sheetView>
  </sheetViews>
  <sheetFormatPr defaultColWidth="11" defaultRowHeight="12.75" x14ac:dyDescent="0.2"/>
  <cols>
    <col min="2" max="2" width="7.5" customWidth="1"/>
    <col min="3" max="5" width="9.875" customWidth="1"/>
    <col min="6" max="6" width="9.5" customWidth="1"/>
    <col min="7" max="7" width="10.375" customWidth="1"/>
    <col min="8" max="8" width="9.875" customWidth="1"/>
  </cols>
  <sheetData>
    <row r="1" spans="1:8" ht="20.100000000000001" customHeight="1" x14ac:dyDescent="0.25">
      <c r="A1" s="498" t="s">
        <v>213</v>
      </c>
      <c r="B1" s="498"/>
      <c r="C1" s="498"/>
      <c r="D1" s="498"/>
      <c r="E1" s="498"/>
      <c r="F1" s="498"/>
      <c r="G1" s="498"/>
      <c r="H1" s="498"/>
    </row>
    <row r="2" spans="1:8" s="198" customFormat="1" ht="12.95" customHeight="1" x14ac:dyDescent="0.2">
      <c r="A2" s="467" t="s">
        <v>238</v>
      </c>
      <c r="B2" s="467"/>
      <c r="C2" s="467"/>
      <c r="D2" s="467"/>
      <c r="E2" s="467"/>
      <c r="F2" s="467"/>
      <c r="G2" s="467"/>
      <c r="H2" s="467"/>
    </row>
    <row r="3" spans="1:8" ht="20.100000000000001" customHeight="1" thickBot="1" x14ac:dyDescent="0.3">
      <c r="A3" s="136" t="s">
        <v>216</v>
      </c>
      <c r="B3" s="499">
        <f>'Draft Detailed Budget'!B2:H2</f>
        <v>0</v>
      </c>
      <c r="C3" s="500"/>
      <c r="D3" s="500"/>
      <c r="E3" s="500"/>
      <c r="F3" s="500"/>
      <c r="G3" s="500"/>
      <c r="H3" s="500"/>
    </row>
    <row r="4" spans="1:8" ht="18" customHeight="1" x14ac:dyDescent="0.25">
      <c r="A4" s="137" t="s">
        <v>8</v>
      </c>
      <c r="B4" s="468">
        <f>'Draft Detailed Budget'!B3</f>
        <v>0</v>
      </c>
      <c r="C4" s="468"/>
      <c r="D4" s="468"/>
      <c r="E4" s="138" t="s">
        <v>201</v>
      </c>
      <c r="F4" s="201">
        <f>'Draft Detailed Budget'!F3</f>
        <v>44074</v>
      </c>
      <c r="G4" s="138" t="s">
        <v>202</v>
      </c>
      <c r="H4" s="139">
        <f>'Draft Detailed Budget'!H3</f>
        <v>0</v>
      </c>
    </row>
    <row r="5" spans="1:8" ht="18" customHeight="1" x14ac:dyDescent="0.25">
      <c r="A5" s="137" t="s">
        <v>52</v>
      </c>
      <c r="B5" s="469">
        <f>'Draft Detailed Budget'!B4</f>
        <v>0</v>
      </c>
      <c r="C5" s="469"/>
      <c r="D5" s="469"/>
      <c r="E5" s="138" t="s">
        <v>215</v>
      </c>
      <c r="F5" s="452" t="str">
        <f>'Draft Detailed Budget'!F4</f>
        <v>On Campus</v>
      </c>
      <c r="G5" s="452"/>
      <c r="H5" s="452"/>
    </row>
    <row r="6" spans="1:8" ht="18" customHeight="1" x14ac:dyDescent="0.25">
      <c r="A6" s="137" t="s">
        <v>53</v>
      </c>
      <c r="B6" s="508">
        <f>'Draft Detailed Budget'!B5</f>
        <v>0</v>
      </c>
      <c r="C6" s="508"/>
      <c r="D6" s="508"/>
      <c r="E6" s="138" t="s">
        <v>203</v>
      </c>
      <c r="F6" s="199" t="str">
        <f>IF(B6="NIH",IF(AND(VaryMod2="No",H56&lt;1250001),"Yes", IF(AND(C56&lt;250001,D56&lt;250001,E56&lt;250001,F56&lt;250001,G56&lt;250001),"Yes","No")),"N/A")</f>
        <v>N/A</v>
      </c>
      <c r="G6" s="138" t="s">
        <v>232</v>
      </c>
      <c r="H6" s="200" t="s">
        <v>204</v>
      </c>
    </row>
    <row r="7" spans="1:8" ht="8.1" customHeight="1" x14ac:dyDescent="0.2">
      <c r="A7" s="7"/>
      <c r="B7" s="7"/>
      <c r="C7" s="7"/>
      <c r="D7" s="7"/>
      <c r="E7" s="7"/>
      <c r="F7" s="7"/>
      <c r="G7" s="7"/>
      <c r="H7" s="7"/>
    </row>
    <row r="8" spans="1:8" ht="12.95" customHeight="1" x14ac:dyDescent="0.2">
      <c r="A8" s="505" t="str">
        <f>IF(B6=0,"Please enter sponsor above.",IF(NOT(B6="NIH"),"Modular Budgets are used only for proposals submitted to the NIH.",IF(OR(F4=0,H4=0),"Enter Start &amp;/or End Date above.","Please indicate if you would like to vary the number of modules requested each grant year.  If this option is selected, an additional narrative justification explaining the need for the additional module(s) must be submitted with the proposal.")))</f>
        <v>Please enter sponsor above.</v>
      </c>
      <c r="B8" s="505"/>
      <c r="C8" s="505"/>
      <c r="D8" s="505"/>
      <c r="E8" s="505"/>
      <c r="F8" s="505"/>
      <c r="G8" s="505"/>
      <c r="H8" s="505"/>
    </row>
    <row r="9" spans="1:8" x14ac:dyDescent="0.2">
      <c r="A9" s="505"/>
      <c r="B9" s="505"/>
      <c r="C9" s="505"/>
      <c r="D9" s="505"/>
      <c r="E9" s="505"/>
      <c r="F9" s="505"/>
      <c r="G9" s="505"/>
      <c r="H9" s="505"/>
    </row>
    <row r="10" spans="1:8" x14ac:dyDescent="0.2">
      <c r="A10" s="505"/>
      <c r="B10" s="505"/>
      <c r="C10" s="505"/>
      <c r="D10" s="505"/>
      <c r="E10" s="505"/>
      <c r="F10" s="505"/>
      <c r="G10" s="505"/>
      <c r="H10" s="505"/>
    </row>
    <row r="11" spans="1:8" ht="6.95" customHeight="1" x14ac:dyDescent="0.2">
      <c r="A11" s="205"/>
      <c r="B11" s="205"/>
      <c r="C11" s="205"/>
      <c r="D11" s="205"/>
      <c r="E11" s="205"/>
      <c r="F11" s="205"/>
      <c r="G11" s="205"/>
      <c r="H11" s="205"/>
    </row>
    <row r="12" spans="1:8" ht="12.95" customHeight="1" x14ac:dyDescent="0.2">
      <c r="A12" s="506" t="str">
        <f>IF(Modular="N/A"," ",IF(Modular="No","Your budget is not appropriate for modular format.  Either reduce costs or submit detailed budget.",IF(AND(Modular="Yes",VaryMod2="No"), "Total Project Direct Costs (excluding Consortium F&amp;A) are rounded up to the nearest $25,000 increment and divided by the number of budget periods.","Annual Direct Costs (excluding Consortium F&amp;A) are rounded to the nearest $25,000 increment independently.")))</f>
        <v xml:space="preserve"> </v>
      </c>
      <c r="B12" s="506"/>
      <c r="C12" s="506"/>
      <c r="D12" s="506"/>
      <c r="E12" s="506"/>
      <c r="F12" s="506"/>
      <c r="G12" s="506"/>
      <c r="H12" s="506"/>
    </row>
    <row r="13" spans="1:8" x14ac:dyDescent="0.2">
      <c r="A13" s="507"/>
      <c r="B13" s="507"/>
      <c r="C13" s="507"/>
      <c r="D13" s="507"/>
      <c r="E13" s="507"/>
      <c r="F13" s="507"/>
      <c r="G13" s="507"/>
      <c r="H13" s="507"/>
    </row>
    <row r="14" spans="1:8" s="135" customFormat="1" ht="14.1" customHeight="1" x14ac:dyDescent="0.25">
      <c r="A14" s="502" t="s">
        <v>227</v>
      </c>
      <c r="B14" s="503"/>
      <c r="C14" s="503"/>
      <c r="D14" s="503"/>
      <c r="E14" s="503"/>
      <c r="F14" s="503"/>
      <c r="G14" s="503"/>
      <c r="H14" s="504"/>
    </row>
    <row r="15" spans="1:8" s="135" customFormat="1" ht="14.1" customHeight="1" x14ac:dyDescent="0.25">
      <c r="A15" s="501"/>
      <c r="B15" s="501"/>
      <c r="C15" s="206" t="s">
        <v>95</v>
      </c>
      <c r="D15" s="206" t="s">
        <v>67</v>
      </c>
      <c r="E15" s="206" t="s">
        <v>68</v>
      </c>
      <c r="F15" s="206" t="s">
        <v>142</v>
      </c>
      <c r="G15" s="207" t="s">
        <v>0</v>
      </c>
      <c r="H15" s="208" t="s">
        <v>69</v>
      </c>
    </row>
    <row r="16" spans="1:8" s="135" customFormat="1" ht="14.1" customHeight="1" x14ac:dyDescent="0.25">
      <c r="A16" s="481" t="s">
        <v>205</v>
      </c>
      <c r="B16" s="481"/>
      <c r="C16" s="153">
        <f>IF(Modular="Yes",IF(VaryMod2="No",IF(C56&gt;0,CEILING(($H$56/ProjTerm),25000),0),CEILING(C56,25000)),0)</f>
        <v>0</v>
      </c>
      <c r="D16" s="153">
        <f>IF(Modular="Yes",IF(VaryMod2="No",IF(D56&gt;0,CEILING(($H$56/ProjTerm),25000),0),CEILING(D56,25000)),0)</f>
        <v>0</v>
      </c>
      <c r="E16" s="153">
        <f>IF(Modular="Yes",IF(VaryMod2="No",IF(E56&gt;0,CEILING(($H$56/ProjTerm),25000),0),CEILING(E56,25000)),0)</f>
        <v>0</v>
      </c>
      <c r="F16" s="153">
        <f>IF(Modular="Yes",IF(VaryMod2="No",IF(F56&gt;0,CEILING(($H$56/ProjTerm),25000),0),CEILING(F56,25000)),0)</f>
        <v>0</v>
      </c>
      <c r="G16" s="153">
        <f>IF(Modular="Yes",IF(VaryMod2="No",IF(G56&gt;0,CEILING(($H$56/ProjTerm),25000),0),CEILING(G56,25000)),0)</f>
        <v>0</v>
      </c>
      <c r="H16" s="154">
        <f t="shared" ref="H16" si="0">SUM(C16:G16)</f>
        <v>0</v>
      </c>
    </row>
    <row r="17" spans="1:8" s="135" customFormat="1" ht="14.1" customHeight="1" x14ac:dyDescent="0.25">
      <c r="A17" s="471" t="s">
        <v>206</v>
      </c>
      <c r="B17" s="471"/>
      <c r="C17" s="155">
        <f>C36+C39</f>
        <v>0</v>
      </c>
      <c r="D17" s="155">
        <f>D36+D39</f>
        <v>0</v>
      </c>
      <c r="E17" s="155">
        <f>E36+E39</f>
        <v>0</v>
      </c>
      <c r="F17" s="155">
        <f>F36+F39</f>
        <v>0</v>
      </c>
      <c r="G17" s="156">
        <f>G36+G39</f>
        <v>0</v>
      </c>
      <c r="H17" s="157">
        <f>SUM(C17:G17)</f>
        <v>0</v>
      </c>
    </row>
    <row r="18" spans="1:8" s="135" customFormat="1" ht="14.1" customHeight="1" x14ac:dyDescent="0.25">
      <c r="A18" s="483" t="s">
        <v>84</v>
      </c>
      <c r="B18" s="483"/>
      <c r="C18" s="158">
        <f>C16+C17</f>
        <v>0</v>
      </c>
      <c r="D18" s="158">
        <f>D16+D17</f>
        <v>0</v>
      </c>
      <c r="E18" s="158">
        <f>E16+E17</f>
        <v>0</v>
      </c>
      <c r="F18" s="158">
        <f>F16+F17</f>
        <v>0</v>
      </c>
      <c r="G18" s="159">
        <f>G16+G17</f>
        <v>0</v>
      </c>
      <c r="H18" s="160">
        <f>SUM(C18:G18)</f>
        <v>0</v>
      </c>
    </row>
    <row r="19" spans="1:8" s="135" customFormat="1" ht="14.1" customHeight="1" x14ac:dyDescent="0.25">
      <c r="A19" s="471" t="s">
        <v>226</v>
      </c>
      <c r="B19" s="471"/>
      <c r="C19" s="155">
        <f>C50</f>
        <v>0</v>
      </c>
      <c r="D19" s="155">
        <f>D50</f>
        <v>0</v>
      </c>
      <c r="E19" s="155">
        <f>E50</f>
        <v>0</v>
      </c>
      <c r="F19" s="155">
        <f>F50</f>
        <v>0</v>
      </c>
      <c r="G19" s="156">
        <f>G50</f>
        <v>0</v>
      </c>
      <c r="H19" s="161">
        <f t="shared" ref="H19" si="1">SUM(C19:G19)</f>
        <v>0</v>
      </c>
    </row>
    <row r="20" spans="1:8" s="135" customFormat="1" ht="14.1" customHeight="1" thickBot="1" x14ac:dyDescent="0.3">
      <c r="A20" s="209" t="s">
        <v>210</v>
      </c>
      <c r="B20" s="210">
        <f>B51</f>
        <v>0.505</v>
      </c>
      <c r="C20" s="162">
        <f>$B$20*C19</f>
        <v>0</v>
      </c>
      <c r="D20" s="162">
        <f t="shared" ref="D20:G20" si="2">$B$20*D19</f>
        <v>0</v>
      </c>
      <c r="E20" s="162">
        <f t="shared" si="2"/>
        <v>0</v>
      </c>
      <c r="F20" s="162">
        <f t="shared" si="2"/>
        <v>0</v>
      </c>
      <c r="G20" s="163">
        <f t="shared" si="2"/>
        <v>0</v>
      </c>
      <c r="H20" s="164">
        <f>SUM(C20:G20)</f>
        <v>0</v>
      </c>
    </row>
    <row r="21" spans="1:8" s="135" customFormat="1" ht="14.1" customHeight="1" thickTop="1" x14ac:dyDescent="0.25">
      <c r="A21" s="472" t="s">
        <v>85</v>
      </c>
      <c r="B21" s="473"/>
      <c r="C21" s="165">
        <f>C18+C20</f>
        <v>0</v>
      </c>
      <c r="D21" s="165">
        <f t="shared" ref="D21:G21" si="3">D18+D20</f>
        <v>0</v>
      </c>
      <c r="E21" s="165">
        <f t="shared" si="3"/>
        <v>0</v>
      </c>
      <c r="F21" s="165">
        <f t="shared" si="3"/>
        <v>0</v>
      </c>
      <c r="G21" s="165">
        <f t="shared" si="3"/>
        <v>0</v>
      </c>
      <c r="H21" s="166">
        <f>SUM(C21:G21)</f>
        <v>0</v>
      </c>
    </row>
    <row r="22" spans="1:8" s="135" customFormat="1" ht="9.9499999999999993" customHeight="1" x14ac:dyDescent="0.25">
      <c r="A22" s="211"/>
      <c r="B22" s="211"/>
      <c r="C22" s="151"/>
      <c r="D22" s="151"/>
      <c r="E22" s="151"/>
      <c r="F22" s="151"/>
      <c r="G22" s="151"/>
      <c r="H22" s="151"/>
    </row>
    <row r="23" spans="1:8" s="152" customFormat="1" ht="15" customHeight="1" x14ac:dyDescent="0.2">
      <c r="A23" s="479" t="str">
        <f>IF(Modular="Yes","All necessary adjustments as a result of converting draft budget to modular format are applied to the M&amp;O Category."," ")</f>
        <v xml:space="preserve"> </v>
      </c>
      <c r="B23" s="479"/>
      <c r="C23" s="479"/>
      <c r="D23" s="479"/>
      <c r="E23" s="479"/>
      <c r="F23" s="479"/>
      <c r="G23" s="479"/>
      <c r="H23" s="479"/>
    </row>
    <row r="24" spans="1:8" s="135" customFormat="1" ht="14.1" customHeight="1" x14ac:dyDescent="0.25">
      <c r="A24" s="476" t="s">
        <v>233</v>
      </c>
      <c r="B24" s="477"/>
      <c r="C24" s="477"/>
      <c r="D24" s="477"/>
      <c r="E24" s="477"/>
      <c r="F24" s="477"/>
      <c r="G24" s="477"/>
      <c r="H24" s="478"/>
    </row>
    <row r="25" spans="1:8" s="135" customFormat="1" ht="14.1" customHeight="1" x14ac:dyDescent="0.25">
      <c r="A25" s="475"/>
      <c r="B25" s="475"/>
      <c r="C25" s="212" t="s">
        <v>95</v>
      </c>
      <c r="D25" s="212" t="s">
        <v>67</v>
      </c>
      <c r="E25" s="212" t="s">
        <v>68</v>
      </c>
      <c r="F25" s="212" t="s">
        <v>142</v>
      </c>
      <c r="G25" s="213" t="s">
        <v>0</v>
      </c>
      <c r="H25" s="214" t="s">
        <v>69</v>
      </c>
    </row>
    <row r="26" spans="1:8" s="135" customFormat="1" ht="14.1" customHeight="1" x14ac:dyDescent="0.25">
      <c r="A26" s="497" t="s">
        <v>224</v>
      </c>
      <c r="B26" s="497"/>
      <c r="C26" s="215"/>
      <c r="D26" s="215"/>
      <c r="E26" s="215"/>
      <c r="F26" s="215"/>
      <c r="G26" s="216"/>
      <c r="H26" s="217"/>
    </row>
    <row r="27" spans="1:8" s="135" customFormat="1" ht="14.1" customHeight="1" x14ac:dyDescent="0.25">
      <c r="A27" s="492" t="s">
        <v>220</v>
      </c>
      <c r="B27" s="493"/>
      <c r="C27" s="167">
        <f>IF(Modular="Yes",'Draft Detailed Budget'!C18,0)</f>
        <v>0</v>
      </c>
      <c r="D27" s="167">
        <f>IF(Modular="Yes",'Draft Detailed Budget'!D18,0)</f>
        <v>0</v>
      </c>
      <c r="E27" s="167">
        <f>IF(Modular="Yes",'Draft Detailed Budget'!E18,0)</f>
        <v>0</v>
      </c>
      <c r="F27" s="167">
        <f>IF(Modular="Yes",'Draft Detailed Budget'!F18,0)</f>
        <v>0</v>
      </c>
      <c r="G27" s="168">
        <f>IF(Modular="Yes",'Draft Detailed Budget'!G18,0)</f>
        <v>0</v>
      </c>
      <c r="H27" s="169">
        <f t="shared" ref="H27:H31" si="4">SUM(C27:G27)</f>
        <v>0</v>
      </c>
    </row>
    <row r="28" spans="1:8" s="135" customFormat="1" ht="14.1" customHeight="1" x14ac:dyDescent="0.25">
      <c r="A28" s="492" t="s">
        <v>221</v>
      </c>
      <c r="B28" s="493"/>
      <c r="C28" s="167">
        <f>IF(Modular="Yes",'Draft Detailed Budget'!C30,0)</f>
        <v>0</v>
      </c>
      <c r="D28" s="167">
        <f>IF(Modular="Yes",'Draft Detailed Budget'!D30,0)</f>
        <v>0</v>
      </c>
      <c r="E28" s="167">
        <f>IF(Modular="Yes",'Draft Detailed Budget'!E30,0)</f>
        <v>0</v>
      </c>
      <c r="F28" s="167">
        <f>IF(Modular="Yes",'Draft Detailed Budget'!F30,0)</f>
        <v>0</v>
      </c>
      <c r="G28" s="168">
        <f>IF(Modular="Yes",'Draft Detailed Budget'!G30,0)</f>
        <v>0</v>
      </c>
      <c r="H28" s="169">
        <f t="shared" si="4"/>
        <v>0</v>
      </c>
    </row>
    <row r="29" spans="1:8" s="135" customFormat="1" ht="14.1" customHeight="1" x14ac:dyDescent="0.25">
      <c r="A29" s="492" t="s">
        <v>222</v>
      </c>
      <c r="B29" s="493"/>
      <c r="C29" s="167">
        <f>IF(Modular="Yes",'Draft Detailed Budget'!C37,0)</f>
        <v>0</v>
      </c>
      <c r="D29" s="167">
        <f>IF(Modular="Yes",'Draft Detailed Budget'!D37,0)</f>
        <v>0</v>
      </c>
      <c r="E29" s="167">
        <f>IF(Modular="Yes",'Draft Detailed Budget'!E37,0)</f>
        <v>0</v>
      </c>
      <c r="F29" s="167">
        <f>IF(Modular="Yes",'Draft Detailed Budget'!F37,0)</f>
        <v>0</v>
      </c>
      <c r="G29" s="168">
        <f>IF(Modular="Yes",'Draft Detailed Budget'!G37,0)</f>
        <v>0</v>
      </c>
      <c r="H29" s="169">
        <f t="shared" si="4"/>
        <v>0</v>
      </c>
    </row>
    <row r="30" spans="1:8" s="135" customFormat="1" ht="14.1" customHeight="1" x14ac:dyDescent="0.25">
      <c r="A30" s="494" t="s">
        <v>223</v>
      </c>
      <c r="B30" s="495"/>
      <c r="C30" s="170">
        <f>IF(Modular="Yes",C16-(C38+C35+C32+C31+C29+C28+C27),0)</f>
        <v>0</v>
      </c>
      <c r="D30" s="170">
        <f>IF(Modular="Yes",D16-(D38+D35+D32+D31+D29+D28+D27),0)</f>
        <v>0</v>
      </c>
      <c r="E30" s="170">
        <f>IF(Modular="Yes",E16-(E38+E35+E32+E31+E29+E28+E27),0)</f>
        <v>0</v>
      </c>
      <c r="F30" s="170">
        <f>IF(Modular="Yes",F16-(F38+F35+F32+F31+F29+F28+F27),0)</f>
        <v>0</v>
      </c>
      <c r="G30" s="171">
        <f>IF(Modular="Yes",G16-(G38+G35+G32+G31+G29+G28+G27),0)</f>
        <v>0</v>
      </c>
      <c r="H30" s="172">
        <f t="shared" si="4"/>
        <v>0</v>
      </c>
    </row>
    <row r="31" spans="1:8" s="135" customFormat="1" ht="14.1" customHeight="1" x14ac:dyDescent="0.25">
      <c r="A31" s="496" t="s">
        <v>187</v>
      </c>
      <c r="B31" s="496"/>
      <c r="C31" s="167">
        <f>IF(Modular="Yes",'Draft Detailed Budget'!C42,0)</f>
        <v>0</v>
      </c>
      <c r="D31" s="167">
        <f>IF(Modular="Yes",'Draft Detailed Budget'!D42,0)</f>
        <v>0</v>
      </c>
      <c r="E31" s="167">
        <f>IF(Modular="Yes",'Draft Detailed Budget'!E42,0)</f>
        <v>0</v>
      </c>
      <c r="F31" s="167">
        <f>IF(Modular="Yes",'Draft Detailed Budget'!F42,0)</f>
        <v>0</v>
      </c>
      <c r="G31" s="168">
        <f>IF(Modular="Yes",'Draft Detailed Budget'!G42,0)</f>
        <v>0</v>
      </c>
      <c r="H31" s="169">
        <f t="shared" si="4"/>
        <v>0</v>
      </c>
    </row>
    <row r="32" spans="1:8" s="135" customFormat="1" ht="14.1" customHeight="1" x14ac:dyDescent="0.25">
      <c r="A32" s="496" t="s">
        <v>188</v>
      </c>
      <c r="B32" s="496"/>
      <c r="C32" s="173">
        <f>IF(Modular="Yes",'Draft Detailed Budget'!C77+'Draft Detailed Budget'!C54,0)</f>
        <v>0</v>
      </c>
      <c r="D32" s="173">
        <f>IF(Modular="Yes",'Draft Detailed Budget'!D77+'Draft Detailed Budget'!D54,0)</f>
        <v>0</v>
      </c>
      <c r="E32" s="173">
        <f>IF(Modular="Yes",'Draft Detailed Budget'!E77+'Draft Detailed Budget'!E54,0)</f>
        <v>0</v>
      </c>
      <c r="F32" s="173">
        <f>IF(Modular="Yes",'Draft Detailed Budget'!F77+'Draft Detailed Budget'!F54,0)</f>
        <v>0</v>
      </c>
      <c r="G32" s="174">
        <f>IF(Modular="Yes",'Draft Detailed Budget'!G77+'Draft Detailed Budget'!G54,0)</f>
        <v>0</v>
      </c>
      <c r="H32" s="175">
        <f>SUM(C32:G32)</f>
        <v>0</v>
      </c>
    </row>
    <row r="33" spans="1:8" s="135" customFormat="1" ht="14.1" customHeight="1" x14ac:dyDescent="0.25">
      <c r="A33" s="486" t="s">
        <v>234</v>
      </c>
      <c r="B33" s="487"/>
      <c r="C33" s="176">
        <f>C16-C35-C38</f>
        <v>0</v>
      </c>
      <c r="D33" s="176">
        <f t="shared" ref="D33:G33" si="5">D16-D35-D38</f>
        <v>0</v>
      </c>
      <c r="E33" s="176">
        <f t="shared" si="5"/>
        <v>0</v>
      </c>
      <c r="F33" s="176">
        <f t="shared" si="5"/>
        <v>0</v>
      </c>
      <c r="G33" s="177">
        <f t="shared" si="5"/>
        <v>0</v>
      </c>
      <c r="H33" s="178">
        <f>SUM(C33:G33)</f>
        <v>0</v>
      </c>
    </row>
    <row r="34" spans="1:8" s="135" customFormat="1" ht="14.1" customHeight="1" x14ac:dyDescent="0.25">
      <c r="A34" s="474" t="s">
        <v>219</v>
      </c>
      <c r="B34" s="474"/>
      <c r="C34" s="218"/>
      <c r="D34" s="218"/>
      <c r="E34" s="218"/>
      <c r="F34" s="218"/>
      <c r="G34" s="219"/>
      <c r="H34" s="220"/>
    </row>
    <row r="35" spans="1:8" s="135" customFormat="1" ht="14.1" customHeight="1" x14ac:dyDescent="0.25">
      <c r="A35" s="480" t="str">
        <f>'Subcontract 1 Budget'!B4&amp;" - Direct"</f>
        <v>Sub 1 - Direct</v>
      </c>
      <c r="B35" s="480"/>
      <c r="C35" s="179">
        <f>IF(Modular="Yes",'Subcontract 1 Budget'!C55,0)</f>
        <v>0</v>
      </c>
      <c r="D35" s="179">
        <f>IF(Modular="Yes",'Subcontract 1 Budget'!D55,0)</f>
        <v>0</v>
      </c>
      <c r="E35" s="179">
        <f>IF(Modular="Yes",'Subcontract 1 Budget'!E55,0)</f>
        <v>0</v>
      </c>
      <c r="F35" s="179">
        <f>IF(Modular="Yes",'Subcontract 1 Budget'!F55,0)</f>
        <v>0</v>
      </c>
      <c r="G35" s="180">
        <f>IF(Modular="Yes",'Subcontract 1 Budget'!G55,0)</f>
        <v>0</v>
      </c>
      <c r="H35" s="181">
        <f>SUM(C35:G35)</f>
        <v>0</v>
      </c>
    </row>
    <row r="36" spans="1:8" s="135" customFormat="1" ht="14.1" customHeight="1" x14ac:dyDescent="0.25">
      <c r="A36" s="480" t="str">
        <f>'Subcontract 1 Budget'!B4&amp;" - Indirect"</f>
        <v>Sub 1 - Indirect</v>
      </c>
      <c r="B36" s="480"/>
      <c r="C36" s="182">
        <f>IF(Modular="Yes",'Subcontract 1 Budget'!C59,0)</f>
        <v>0</v>
      </c>
      <c r="D36" s="182">
        <f>IF(Modular="Yes",'Subcontract 1 Budget'!D59,0)</f>
        <v>0</v>
      </c>
      <c r="E36" s="182">
        <f>IF(Modular="Yes",'Subcontract 1 Budget'!E59,0)</f>
        <v>0</v>
      </c>
      <c r="F36" s="182">
        <f>IF(Modular="Yes",'Subcontract 1 Budget'!F59,0)</f>
        <v>0</v>
      </c>
      <c r="G36" s="183">
        <f>IF(Modular="Yes",'Subcontract 1 Budget'!G59,0)</f>
        <v>0</v>
      </c>
      <c r="H36" s="194">
        <f>SUM(C36:G36)</f>
        <v>0</v>
      </c>
    </row>
    <row r="37" spans="1:8" s="135" customFormat="1" ht="14.1" customHeight="1" x14ac:dyDescent="0.25">
      <c r="A37" s="486" t="str">
        <f>"Total "&amp;'Subcontract 1 Budget'!B4</f>
        <v>Total Sub 1</v>
      </c>
      <c r="B37" s="487"/>
      <c r="C37" s="202">
        <f>C35+C36</f>
        <v>0</v>
      </c>
      <c r="D37" s="202">
        <f>D35+D36</f>
        <v>0</v>
      </c>
      <c r="E37" s="202">
        <f>E35+E36</f>
        <v>0</v>
      </c>
      <c r="F37" s="202">
        <f>F35+F36</f>
        <v>0</v>
      </c>
      <c r="G37" s="202">
        <f>G35+G36</f>
        <v>0</v>
      </c>
      <c r="H37" s="161">
        <f>SUM(C37:G37)</f>
        <v>0</v>
      </c>
    </row>
    <row r="38" spans="1:8" s="135" customFormat="1" ht="14.1" customHeight="1" x14ac:dyDescent="0.25">
      <c r="A38" s="470" t="str">
        <f>'Subcontract 2 Budget'!B4&amp;" - Direct"</f>
        <v>Sub 2 - Direct</v>
      </c>
      <c r="B38" s="470"/>
      <c r="C38" s="184">
        <f>IF(Modular="Yes",'Subcontract 2 Budget'!C55,0)</f>
        <v>0</v>
      </c>
      <c r="D38" s="184">
        <f>IF(Modular="Yes",'Subcontract 2 Budget'!D55,0)</f>
        <v>0</v>
      </c>
      <c r="E38" s="184">
        <f>IF(Modular="Yes",'Subcontract 2 Budget'!E55,0)</f>
        <v>0</v>
      </c>
      <c r="F38" s="184">
        <f>IF(Modular="Yes",'Subcontract 2 Budget'!F55,0)</f>
        <v>0</v>
      </c>
      <c r="G38" s="185">
        <f>IF(Modular="Yes",'Subcontract 2 Budget'!G55,0)</f>
        <v>0</v>
      </c>
      <c r="H38" s="186">
        <f>SUM(C38:G38)</f>
        <v>0</v>
      </c>
    </row>
    <row r="39" spans="1:8" s="135" customFormat="1" ht="14.1" customHeight="1" x14ac:dyDescent="0.25">
      <c r="A39" s="470" t="str">
        <f>'Subcontract 2 Budget'!B4&amp;" - Indirect"</f>
        <v>Sub 2 - Indirect</v>
      </c>
      <c r="B39" s="470"/>
      <c r="C39" s="187">
        <f>IF(Modular="Yes",'Subcontract 2 Budget'!C59,0)</f>
        <v>0</v>
      </c>
      <c r="D39" s="187">
        <f>IF(Modular="Yes",'Subcontract 2 Budget'!D59,0)</f>
        <v>0</v>
      </c>
      <c r="E39" s="187">
        <f>IF(Modular="Yes",'Subcontract 2 Budget'!E59,0)</f>
        <v>0</v>
      </c>
      <c r="F39" s="187">
        <f>IF(Modular="Yes",'Subcontract 2 Budget'!F59,0)</f>
        <v>0</v>
      </c>
      <c r="G39" s="188">
        <f>IF(Modular="Yes",'Subcontract 2 Budget'!G59,0)</f>
        <v>0</v>
      </c>
      <c r="H39" s="221">
        <f t="shared" ref="H39:H41" si="6">SUM(C39:G39)</f>
        <v>0</v>
      </c>
    </row>
    <row r="40" spans="1:8" s="135" customFormat="1" ht="14.1" customHeight="1" x14ac:dyDescent="0.25">
      <c r="A40" s="486" t="str">
        <f>"Total "&amp;'Subcontract 2 Budget'!B4</f>
        <v>Total Sub 2</v>
      </c>
      <c r="B40" s="487"/>
      <c r="C40" s="222">
        <f>C38+C39</f>
        <v>0</v>
      </c>
      <c r="D40" s="222">
        <f t="shared" ref="D40:G40" si="7">D38+D39</f>
        <v>0</v>
      </c>
      <c r="E40" s="222">
        <f t="shared" si="7"/>
        <v>0</v>
      </c>
      <c r="F40" s="222">
        <f t="shared" si="7"/>
        <v>0</v>
      </c>
      <c r="G40" s="222">
        <f t="shared" si="7"/>
        <v>0</v>
      </c>
      <c r="H40" s="223">
        <f t="shared" si="6"/>
        <v>0</v>
      </c>
    </row>
    <row r="41" spans="1:8" s="135" customFormat="1" ht="14.1" customHeight="1" x14ac:dyDescent="0.25">
      <c r="A41" s="486" t="s">
        <v>225</v>
      </c>
      <c r="B41" s="487"/>
      <c r="C41" s="203">
        <f>C40+C37</f>
        <v>0</v>
      </c>
      <c r="D41" s="203">
        <f t="shared" ref="D41:G41" si="8">D40+D37</f>
        <v>0</v>
      </c>
      <c r="E41" s="203">
        <f t="shared" si="8"/>
        <v>0</v>
      </c>
      <c r="F41" s="203">
        <f t="shared" si="8"/>
        <v>0</v>
      </c>
      <c r="G41" s="203">
        <f t="shared" si="8"/>
        <v>0</v>
      </c>
      <c r="H41" s="204">
        <f t="shared" si="6"/>
        <v>0</v>
      </c>
    </row>
    <row r="42" spans="1:8" s="135" customFormat="1" ht="14.1" customHeight="1" x14ac:dyDescent="0.25">
      <c r="A42" s="490"/>
      <c r="B42" s="491"/>
      <c r="C42" s="203"/>
      <c r="D42" s="203"/>
      <c r="E42" s="203"/>
      <c r="F42" s="203"/>
      <c r="G42" s="224"/>
      <c r="H42" s="225"/>
    </row>
    <row r="43" spans="1:8" s="135" customFormat="1" ht="14.1" customHeight="1" x14ac:dyDescent="0.25">
      <c r="A43" s="488" t="s">
        <v>84</v>
      </c>
      <c r="B43" s="489"/>
      <c r="C43" s="158">
        <f>C41+C33</f>
        <v>0</v>
      </c>
      <c r="D43" s="158">
        <f>D41+D33</f>
        <v>0</v>
      </c>
      <c r="E43" s="158">
        <f>E41+E33</f>
        <v>0</v>
      </c>
      <c r="F43" s="158">
        <f>F41+F33</f>
        <v>0</v>
      </c>
      <c r="G43" s="159">
        <f>G41+G33</f>
        <v>0</v>
      </c>
      <c r="H43" s="160">
        <f>SUM(C43:G43)</f>
        <v>0</v>
      </c>
    </row>
    <row r="44" spans="1:8" s="135" customFormat="1" ht="14.1" customHeight="1" x14ac:dyDescent="0.25">
      <c r="A44" s="474" t="s">
        <v>207</v>
      </c>
      <c r="B44" s="474"/>
      <c r="C44" s="218"/>
      <c r="D44" s="218"/>
      <c r="E44" s="218"/>
      <c r="F44" s="218"/>
      <c r="G44" s="219"/>
      <c r="H44" s="220"/>
    </row>
    <row r="45" spans="1:8" s="135" customFormat="1" ht="14.1" customHeight="1" x14ac:dyDescent="0.25">
      <c r="A45" s="484" t="s">
        <v>214</v>
      </c>
      <c r="B45" s="485"/>
      <c r="C45" s="189">
        <f>C33</f>
        <v>0</v>
      </c>
      <c r="D45" s="189">
        <f>D33</f>
        <v>0</v>
      </c>
      <c r="E45" s="189">
        <f>E33</f>
        <v>0</v>
      </c>
      <c r="F45" s="189">
        <f>F33</f>
        <v>0</v>
      </c>
      <c r="G45" s="190">
        <f>G33</f>
        <v>0</v>
      </c>
      <c r="H45" s="191">
        <f t="shared" ref="H45:H50" si="9">SUM(C45:G45)</f>
        <v>0</v>
      </c>
    </row>
    <row r="46" spans="1:8" s="135" customFormat="1" ht="14.1" hidden="1" customHeight="1" x14ac:dyDescent="0.25">
      <c r="A46" s="463" t="s">
        <v>236</v>
      </c>
      <c r="B46" s="464"/>
      <c r="C46" s="192">
        <f>IF(C37&gt;25000,25000,C37)</f>
        <v>0</v>
      </c>
      <c r="D46" s="192">
        <f>IF(SUM($C37:C37)&gt;=25000,0,IF(SUM($C37:D37)&gt;=25000,25000-SUM($C37:C37),D37))</f>
        <v>0</v>
      </c>
      <c r="E46" s="192">
        <f>IF(SUM($C37:D37)&gt;=25000,0,IF(SUM($C37:E37)&gt;=25000,25000-SUM($C37:D37),E37))</f>
        <v>0</v>
      </c>
      <c r="F46" s="192">
        <f>IF(SUM($C37:E37)&gt;=25000,0,IF(SUM($C37:F37)&gt;=25000,25000-SUM($C37:E37),F37))</f>
        <v>0</v>
      </c>
      <c r="G46" s="193">
        <f>IF(SUM($C37:F37)&gt;=25000,0,IF(SUM($C37:G37)&gt;=25000,25000-SUM($C37:F37),G37))</f>
        <v>0</v>
      </c>
      <c r="H46" s="194">
        <f t="shared" si="9"/>
        <v>0</v>
      </c>
    </row>
    <row r="47" spans="1:8" s="135" customFormat="1" ht="14.1" hidden="1" customHeight="1" x14ac:dyDescent="0.25">
      <c r="A47" s="465" t="s">
        <v>237</v>
      </c>
      <c r="B47" s="466"/>
      <c r="C47" s="195">
        <f>IF(C40&gt;25000,25000,C40)</f>
        <v>0</v>
      </c>
      <c r="D47" s="192">
        <f>IF(SUM($C40:C40)&gt;=25000,0,IF(SUM($C40:D40)&gt;=25000,25000-SUM($C40:C40),D40))</f>
        <v>0</v>
      </c>
      <c r="E47" s="192">
        <f>IF(SUM($C40:D40)&gt;=25000,0,IF(SUM($C40:E40)&gt;=25000,25000-SUM($C40:D40),E40))</f>
        <v>0</v>
      </c>
      <c r="F47" s="192">
        <f>IF(SUM($C40:E40)&gt;=25000,0,IF(SUM($C40:F40)&gt;=25000,25000-SUM($C40:E40),F40))</f>
        <v>0</v>
      </c>
      <c r="G47" s="192">
        <f>IF(SUM($C40:F40)&gt;=25000,0,IF(SUM($C40:G40)&gt;=25000,25000-SUM($C40:F40),G40))</f>
        <v>0</v>
      </c>
      <c r="H47" s="196">
        <f t="shared" si="9"/>
        <v>0</v>
      </c>
    </row>
    <row r="48" spans="1:8" s="135" customFormat="1" ht="14.1" customHeight="1" x14ac:dyDescent="0.25">
      <c r="A48" s="484" t="s">
        <v>208</v>
      </c>
      <c r="B48" s="485"/>
      <c r="C48" s="189">
        <f>C46+C47</f>
        <v>0</v>
      </c>
      <c r="D48" s="189">
        <f t="shared" ref="D48:G48" si="10">D46+D47</f>
        <v>0</v>
      </c>
      <c r="E48" s="189">
        <f t="shared" si="10"/>
        <v>0</v>
      </c>
      <c r="F48" s="189">
        <f t="shared" si="10"/>
        <v>0</v>
      </c>
      <c r="G48" s="190">
        <f t="shared" si="10"/>
        <v>0</v>
      </c>
      <c r="H48" s="191">
        <f t="shared" si="9"/>
        <v>0</v>
      </c>
    </row>
    <row r="49" spans="1:8" s="135" customFormat="1" ht="14.1" customHeight="1" x14ac:dyDescent="0.25">
      <c r="A49" s="226" t="s">
        <v>235</v>
      </c>
      <c r="B49" s="227"/>
      <c r="C49" s="189">
        <f>IF(Modular="Yes",IF('Draft Detailed Budget'!C86&gt;0,-('Draft Detailed Budget'!C37+'Draft Detailed Budget'!C54),C29),0)</f>
        <v>0</v>
      </c>
      <c r="D49" s="189">
        <f>IF(Modular="Yes",IF('Draft Detailed Budget'!D86&gt;0,-('Draft Detailed Budget'!D37+'Draft Detailed Budget'!D54),D29),0)</f>
        <v>0</v>
      </c>
      <c r="E49" s="189">
        <f>IF(Modular="Yes",IF('Draft Detailed Budget'!E86&gt;0,-('Draft Detailed Budget'!E37+'Draft Detailed Budget'!E54),E29),0)</f>
        <v>0</v>
      </c>
      <c r="F49" s="189">
        <f>IF(Modular="Yes",IF('Draft Detailed Budget'!F86&gt;0,-('Draft Detailed Budget'!F37+'Draft Detailed Budget'!F54),F29),0)</f>
        <v>0</v>
      </c>
      <c r="G49" s="190">
        <f>IF(Modular="Yes",IF('Draft Detailed Budget'!G86&gt;0,-('Draft Detailed Budget'!G37+'Draft Detailed Budget'!G54),G29),0)</f>
        <v>0</v>
      </c>
      <c r="H49" s="191">
        <f t="shared" si="9"/>
        <v>0</v>
      </c>
    </row>
    <row r="50" spans="1:8" s="135" customFormat="1" ht="14.1" customHeight="1" x14ac:dyDescent="0.25">
      <c r="A50" s="471" t="s">
        <v>209</v>
      </c>
      <c r="B50" s="471"/>
      <c r="C50" s="189">
        <f>IF(Modular="Yes",SUM(C45+C48+C49),0)</f>
        <v>0</v>
      </c>
      <c r="D50" s="189">
        <f>IF(Modular="Yes",SUM(D45:D49),0)</f>
        <v>0</v>
      </c>
      <c r="E50" s="189">
        <f>IF(Modular="Yes",SUM(E45:E49),0)</f>
        <v>0</v>
      </c>
      <c r="F50" s="189">
        <f>IF(Modular="Yes",SUM(F45:F49),0)</f>
        <v>0</v>
      </c>
      <c r="G50" s="190">
        <f>IF(Modular="Yes",SUM(G45:G49),0)</f>
        <v>0</v>
      </c>
      <c r="H50" s="191">
        <f t="shared" si="9"/>
        <v>0</v>
      </c>
    </row>
    <row r="51" spans="1:8" s="135" customFormat="1" ht="14.1" customHeight="1" thickBot="1" x14ac:dyDescent="0.3">
      <c r="A51" s="209" t="s">
        <v>210</v>
      </c>
      <c r="B51" s="210">
        <f>VLOOKUP(F5,E64:F67,2,FALSE)</f>
        <v>0.505</v>
      </c>
      <c r="C51" s="162">
        <f>$B$51*C50</f>
        <v>0</v>
      </c>
      <c r="D51" s="162">
        <f>$B$51*D50</f>
        <v>0</v>
      </c>
      <c r="E51" s="162">
        <f>$B$51*E50</f>
        <v>0</v>
      </c>
      <c r="F51" s="162">
        <f>$B$51*F50</f>
        <v>0</v>
      </c>
      <c r="G51" s="163">
        <f>$B$51*G50</f>
        <v>0</v>
      </c>
      <c r="H51" s="164">
        <f>SUM(C51:G51)</f>
        <v>0</v>
      </c>
    </row>
    <row r="52" spans="1:8" s="135" customFormat="1" ht="14.1" customHeight="1" thickTop="1" x14ac:dyDescent="0.25">
      <c r="A52" s="472" t="s">
        <v>85</v>
      </c>
      <c r="B52" s="473"/>
      <c r="C52" s="165">
        <f>C18+C51</f>
        <v>0</v>
      </c>
      <c r="D52" s="165">
        <f>D18+D51</f>
        <v>0</v>
      </c>
      <c r="E52" s="165">
        <f>E18+E51</f>
        <v>0</v>
      </c>
      <c r="F52" s="165">
        <f>F18+F51</f>
        <v>0</v>
      </c>
      <c r="G52" s="197">
        <f>G18+G51</f>
        <v>0</v>
      </c>
      <c r="H52" s="166">
        <f>SUM(C52:G52)</f>
        <v>0</v>
      </c>
    </row>
    <row r="53" spans="1:8" s="135" customFormat="1" ht="15" customHeight="1" x14ac:dyDescent="0.25">
      <c r="A53" s="482"/>
      <c r="B53" s="482"/>
      <c r="C53" s="149"/>
      <c r="D53" s="149"/>
      <c r="E53" s="149"/>
      <c r="F53" s="149"/>
      <c r="G53" s="149"/>
      <c r="H53" s="150"/>
    </row>
    <row r="54" spans="1:8" x14ac:dyDescent="0.2">
      <c r="A54" s="7"/>
      <c r="B54" s="7"/>
      <c r="C54" s="7"/>
      <c r="D54" s="7"/>
      <c r="E54" s="7"/>
      <c r="F54" s="7"/>
      <c r="G54" s="7"/>
      <c r="H54" s="7"/>
    </row>
    <row r="55" spans="1:8" x14ac:dyDescent="0.2">
      <c r="A55" s="7"/>
      <c r="B55" s="7"/>
      <c r="C55" s="7"/>
      <c r="D55" s="7"/>
      <c r="E55" s="7"/>
      <c r="F55" s="7"/>
      <c r="G55" s="7"/>
      <c r="H55" s="7"/>
    </row>
    <row r="56" spans="1:8" s="135" customFormat="1" ht="15.75" x14ac:dyDescent="0.25">
      <c r="A56" s="140" t="s">
        <v>211</v>
      </c>
      <c r="B56" s="140"/>
      <c r="C56" s="140">
        <f>'Draft Detailed Budget'!C86-'Subcontract 1 Budget'!C59-'Subcontract 2 Budget'!C59</f>
        <v>0</v>
      </c>
      <c r="D56" s="140">
        <f>'Draft Detailed Budget'!D86-'Subcontract 1 Budget'!D59-'Subcontract 2 Budget'!D59</f>
        <v>0</v>
      </c>
      <c r="E56" s="140">
        <f>'Draft Detailed Budget'!E86-'Subcontract 1 Budget'!E59-'Subcontract 2 Budget'!E59</f>
        <v>0</v>
      </c>
      <c r="F56" s="140">
        <f>'Draft Detailed Budget'!F86-'Subcontract 1 Budget'!F59-'Subcontract 2 Budget'!F59</f>
        <v>0</v>
      </c>
      <c r="G56" s="140">
        <f>'Draft Detailed Budget'!G86-'Subcontract 1 Budget'!G59-'Subcontract 2 Budget'!G59</f>
        <v>0</v>
      </c>
      <c r="H56" s="140">
        <f>SUM(C56:G56)</f>
        <v>0</v>
      </c>
    </row>
    <row r="57" spans="1:8" s="135" customFormat="1" ht="15.75" x14ac:dyDescent="0.25">
      <c r="A57" s="140" t="s">
        <v>212</v>
      </c>
      <c r="B57" s="140"/>
      <c r="C57" s="141">
        <f>YEARFRAC(F4,H4)</f>
        <v>120.66666666666667</v>
      </c>
      <c r="D57" s="140"/>
      <c r="E57" s="140"/>
      <c r="F57" s="140"/>
      <c r="G57" s="140"/>
      <c r="H57" s="140"/>
    </row>
    <row r="58" spans="1:8" s="135" customFormat="1" ht="15.75" x14ac:dyDescent="0.25">
      <c r="A58" s="140" t="s">
        <v>231</v>
      </c>
      <c r="B58" s="140"/>
      <c r="C58" s="140"/>
      <c r="D58" s="140"/>
      <c r="E58" s="140"/>
      <c r="F58" s="140"/>
      <c r="G58" s="140"/>
      <c r="H58" s="140"/>
    </row>
    <row r="59" spans="1:8" x14ac:dyDescent="0.2">
      <c r="A59" s="7" t="s">
        <v>230</v>
      </c>
      <c r="B59" s="7"/>
      <c r="C59" s="7"/>
      <c r="D59" s="7"/>
      <c r="E59" s="7"/>
      <c r="F59" s="7"/>
      <c r="G59" s="7"/>
      <c r="H59" s="7"/>
    </row>
    <row r="60" spans="1:8" x14ac:dyDescent="0.2">
      <c r="A60" t="s">
        <v>204</v>
      </c>
    </row>
    <row r="63" spans="1:8" s="7" customFormat="1" x14ac:dyDescent="0.2">
      <c r="A63" s="8"/>
      <c r="B63" s="8"/>
      <c r="C63" s="8"/>
      <c r="D63" s="8"/>
      <c r="E63" s="8" t="s">
        <v>194</v>
      </c>
      <c r="F63" s="143" t="s">
        <v>217</v>
      </c>
      <c r="G63" s="8"/>
      <c r="H63" s="8"/>
    </row>
    <row r="64" spans="1:8" s="7" customFormat="1" x14ac:dyDescent="0.2">
      <c r="A64" s="69" t="s">
        <v>191</v>
      </c>
      <c r="B64" s="69" t="s">
        <v>192</v>
      </c>
      <c r="C64" s="69" t="s">
        <v>193</v>
      </c>
      <c r="D64" s="8"/>
      <c r="E64" s="8" t="s">
        <v>195</v>
      </c>
      <c r="F64" s="144">
        <f>VLOOKUP(IF(MONTH($F$4)&lt;=8,YEAR($F$4),YEAR($F$4)+1),IDCRatesMod,3,TRUE)</f>
        <v>0.505</v>
      </c>
      <c r="G64" s="8"/>
      <c r="H64" s="8"/>
    </row>
    <row r="65" spans="1:8" s="7" customFormat="1" x14ac:dyDescent="0.2">
      <c r="A65" s="69">
        <v>2012</v>
      </c>
      <c r="B65" s="70">
        <v>39325</v>
      </c>
      <c r="C65" s="71">
        <v>0.495</v>
      </c>
      <c r="D65" s="8"/>
      <c r="E65" s="8" t="s">
        <v>196</v>
      </c>
      <c r="F65" s="73">
        <f>0.26</f>
        <v>0.26</v>
      </c>
      <c r="G65" s="8"/>
      <c r="H65" s="8"/>
    </row>
    <row r="66" spans="1:8" s="7" customFormat="1" x14ac:dyDescent="0.2">
      <c r="A66" s="69">
        <v>2013</v>
      </c>
      <c r="B66" s="70">
        <v>39691</v>
      </c>
      <c r="C66" s="71">
        <v>0.5</v>
      </c>
      <c r="D66" s="8"/>
      <c r="E66" s="8" t="s">
        <v>197</v>
      </c>
      <c r="F66" s="73">
        <v>0</v>
      </c>
      <c r="G66" s="8"/>
      <c r="H66" s="8"/>
    </row>
    <row r="67" spans="1:8" s="7" customFormat="1" x14ac:dyDescent="0.2">
      <c r="A67" s="69">
        <v>2014</v>
      </c>
      <c r="B67" s="70">
        <v>40056</v>
      </c>
      <c r="C67" s="71">
        <v>0.505</v>
      </c>
      <c r="D67" s="8"/>
      <c r="E67" s="7" t="s">
        <v>188</v>
      </c>
      <c r="F67" s="73" t="s">
        <v>218</v>
      </c>
      <c r="G67" s="8"/>
      <c r="H67" s="8"/>
    </row>
    <row r="68" spans="1:8" s="7" customFormat="1" x14ac:dyDescent="0.2">
      <c r="A68" s="69">
        <v>2015</v>
      </c>
      <c r="B68" s="70">
        <v>40421</v>
      </c>
      <c r="C68" s="71">
        <v>0.505</v>
      </c>
      <c r="D68" s="8"/>
      <c r="E68" s="8"/>
      <c r="F68" s="8"/>
      <c r="G68" s="8"/>
      <c r="H68" s="8"/>
    </row>
  </sheetData>
  <mergeCells count="45">
    <mergeCell ref="A36:B36"/>
    <mergeCell ref="A26:B26"/>
    <mergeCell ref="A17:B17"/>
    <mergeCell ref="A37:B37"/>
    <mergeCell ref="A1:H1"/>
    <mergeCell ref="B3:H3"/>
    <mergeCell ref="A15:B15"/>
    <mergeCell ref="A14:H14"/>
    <mergeCell ref="A32:B32"/>
    <mergeCell ref="A8:H10"/>
    <mergeCell ref="A12:H13"/>
    <mergeCell ref="F5:H5"/>
    <mergeCell ref="B6:D6"/>
    <mergeCell ref="A53:B53"/>
    <mergeCell ref="A18:B18"/>
    <mergeCell ref="A45:B45"/>
    <mergeCell ref="A40:B40"/>
    <mergeCell ref="A41:B41"/>
    <mergeCell ref="A43:B43"/>
    <mergeCell ref="A42:B42"/>
    <mergeCell ref="A48:B48"/>
    <mergeCell ref="A50:B50"/>
    <mergeCell ref="A52:B52"/>
    <mergeCell ref="A27:B27"/>
    <mergeCell ref="A28:B28"/>
    <mergeCell ref="A29:B29"/>
    <mergeCell ref="A30:B30"/>
    <mergeCell ref="A31:B31"/>
    <mergeCell ref="A33:B33"/>
    <mergeCell ref="A46:B46"/>
    <mergeCell ref="A47:B47"/>
    <mergeCell ref="A2:H2"/>
    <mergeCell ref="B4:D4"/>
    <mergeCell ref="B5:D5"/>
    <mergeCell ref="A39:B39"/>
    <mergeCell ref="A19:B19"/>
    <mergeCell ref="A21:B21"/>
    <mergeCell ref="A44:B44"/>
    <mergeCell ref="A25:B25"/>
    <mergeCell ref="A24:H24"/>
    <mergeCell ref="A23:H23"/>
    <mergeCell ref="A35:B35"/>
    <mergeCell ref="A38:B38"/>
    <mergeCell ref="A16:B16"/>
    <mergeCell ref="A34:B34"/>
  </mergeCells>
  <phoneticPr fontId="5" type="noConversion"/>
  <conditionalFormatting sqref="A15 C15:H15">
    <cfRule type="cellIs" dxfId="21" priority="15" stopIfTrue="1" operator="equal">
      <formula>0</formula>
    </cfRule>
  </conditionalFormatting>
  <conditionalFormatting sqref="A25 C25:H25">
    <cfRule type="cellIs" dxfId="20" priority="8" stopIfTrue="1" operator="equal">
      <formula>0</formula>
    </cfRule>
  </conditionalFormatting>
  <conditionalFormatting sqref="B6">
    <cfRule type="cellIs" dxfId="19" priority="5" operator="equal">
      <formula>0</formula>
    </cfRule>
  </conditionalFormatting>
  <conditionalFormatting sqref="B3:H3 B4:B5">
    <cfRule type="cellIs" dxfId="18" priority="1" operator="equal">
      <formula>0</formula>
    </cfRule>
  </conditionalFormatting>
  <conditionalFormatting sqref="C16:H43">
    <cfRule type="cellIs" dxfId="17" priority="9" operator="equal">
      <formula>0</formula>
    </cfRule>
  </conditionalFormatting>
  <conditionalFormatting sqref="C35:H36">
    <cfRule type="cellIs" dxfId="16" priority="7" operator="equal">
      <formula>0</formula>
    </cfRule>
  </conditionalFormatting>
  <conditionalFormatting sqref="C38:H39">
    <cfRule type="cellIs" dxfId="15" priority="6" operator="equal">
      <formula>0</formula>
    </cfRule>
  </conditionalFormatting>
  <conditionalFormatting sqref="C45:H53">
    <cfRule type="cellIs" dxfId="14" priority="13" operator="equal">
      <formula>0</formula>
    </cfRule>
  </conditionalFormatting>
  <conditionalFormatting sqref="C46:H46">
    <cfRule type="cellIs" dxfId="13" priority="3" operator="equal">
      <formula>0</formula>
    </cfRule>
  </conditionalFormatting>
  <conditionalFormatting sqref="C47:H47">
    <cfRule type="cellIs" dxfId="12" priority="2" operator="equal">
      <formula>0</formula>
    </cfRule>
  </conditionalFormatting>
  <conditionalFormatting sqref="F4 H4">
    <cfRule type="cellIs" dxfId="11" priority="4" operator="equal">
      <formula>0</formula>
    </cfRule>
  </conditionalFormatting>
  <dataValidations count="2">
    <dataValidation type="list" showInputMessage="1" showErrorMessage="1" prompt="If using Modular Budget, indicate whether you wish to vary the number of modules each grant year." sqref="H6" xr:uid="{00000000-0002-0000-0200-000000000000}">
      <formula1>$A$59:$A$60</formula1>
    </dataValidation>
    <dataValidation type="list" allowBlank="1" showInputMessage="1" showErrorMessage="1" sqref="F5:H5" xr:uid="{00000000-0002-0000-0200-000001000000}">
      <formula1>$E$64:$E$67</formula1>
    </dataValidation>
  </dataValidations>
  <pageMargins left="0.5" right="0.5" top="0.5" bottom="0.5" header="0.5" footer="0.5"/>
  <pageSetup orientation="portrait" horizontalDpi="4294967292" verticalDpi="4294967292"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97"/>
  <sheetViews>
    <sheetView showGridLines="0" showZeros="0" view="pageLayout" topLeftCell="A10" workbookViewId="0">
      <selection activeCell="F29" sqref="F29"/>
    </sheetView>
  </sheetViews>
  <sheetFormatPr defaultColWidth="11.125" defaultRowHeight="20.100000000000001" customHeight="1" x14ac:dyDescent="0.2"/>
  <cols>
    <col min="1" max="1" width="11.5" style="7" customWidth="1"/>
    <col min="2" max="2" width="14.375" style="7" customWidth="1"/>
    <col min="3" max="7" width="8.375" style="7" customWidth="1"/>
    <col min="8" max="8" width="9.375" style="7" customWidth="1"/>
    <col min="9" max="16384" width="11.125" style="7"/>
  </cols>
  <sheetData>
    <row r="1" spans="1:256" s="42" customFormat="1" ht="20.100000000000001" customHeight="1" x14ac:dyDescent="0.25">
      <c r="A1" s="433" t="s">
        <v>46</v>
      </c>
      <c r="B1" s="433"/>
      <c r="C1" s="433"/>
      <c r="D1" s="433"/>
      <c r="E1" s="433"/>
      <c r="F1" s="433"/>
      <c r="G1" s="433"/>
      <c r="H1" s="433"/>
      <c r="I1"/>
      <c r="J1"/>
      <c r="K1"/>
      <c r="L1"/>
      <c r="M1"/>
      <c r="N1"/>
      <c r="O1"/>
      <c r="P1"/>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s="42" customFormat="1" ht="20.100000000000001" customHeight="1" thickBot="1" x14ac:dyDescent="0.25">
      <c r="A2" s="39" t="s">
        <v>7</v>
      </c>
      <c r="B2" s="509">
        <f>'Draft Detailed Budget'!B2</f>
        <v>0</v>
      </c>
      <c r="C2" s="509"/>
      <c r="D2" s="509"/>
      <c r="E2" s="509"/>
      <c r="F2" s="509"/>
      <c r="G2" s="509"/>
      <c r="H2" s="509"/>
      <c r="I2"/>
      <c r="J2"/>
      <c r="K2"/>
      <c r="L2"/>
      <c r="M2"/>
      <c r="N2"/>
      <c r="O2"/>
      <c r="P2"/>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42" customFormat="1" ht="20.100000000000001" customHeight="1" x14ac:dyDescent="0.25">
      <c r="A3" s="40" t="s">
        <v>8</v>
      </c>
      <c r="B3" s="7"/>
      <c r="C3" s="7"/>
      <c r="D3" s="7"/>
      <c r="E3" s="7"/>
      <c r="F3" s="7"/>
      <c r="G3" s="7"/>
      <c r="H3" s="7"/>
      <c r="I3"/>
      <c r="J3"/>
      <c r="K3"/>
      <c r="L3"/>
      <c r="M3"/>
      <c r="N3"/>
      <c r="O3"/>
      <c r="P3"/>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s="42" customFormat="1" ht="20.100000000000001" customHeight="1" x14ac:dyDescent="0.25">
      <c r="A4" s="40" t="s">
        <v>157</v>
      </c>
      <c r="B4" s="7" t="s">
        <v>228</v>
      </c>
      <c r="C4" s="7"/>
      <c r="D4" s="7"/>
      <c r="E4" s="7"/>
      <c r="F4" s="7"/>
      <c r="G4" s="7"/>
      <c r="H4" s="7"/>
      <c r="I4"/>
      <c r="J4"/>
      <c r="K4"/>
      <c r="L4"/>
      <c r="M4"/>
      <c r="N4"/>
      <c r="O4"/>
      <c r="P4"/>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s="42" customFormat="1" ht="20.100000000000001" customHeight="1" x14ac:dyDescent="0.25">
      <c r="A5" s="40" t="s">
        <v>158</v>
      </c>
      <c r="B5" s="7"/>
      <c r="C5" s="7"/>
      <c r="D5" s="7"/>
      <c r="E5" s="7"/>
      <c r="F5" s="7"/>
      <c r="G5" s="7"/>
      <c r="H5" s="7"/>
      <c r="I5"/>
      <c r="J5"/>
      <c r="K5"/>
      <c r="L5"/>
      <c r="M5"/>
      <c r="N5"/>
      <c r="O5"/>
      <c r="P5"/>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2" customHeight="1" x14ac:dyDescent="0.2">
      <c r="A6" s="435"/>
      <c r="B6" s="436"/>
      <c r="C6" s="26" t="s">
        <v>95</v>
      </c>
      <c r="D6" s="26" t="s">
        <v>67</v>
      </c>
      <c r="E6" s="26" t="s">
        <v>68</v>
      </c>
      <c r="F6" s="26" t="s">
        <v>142</v>
      </c>
      <c r="G6" s="27" t="s">
        <v>0</v>
      </c>
      <c r="H6" s="28" t="s">
        <v>69</v>
      </c>
      <c r="I6"/>
      <c r="J6"/>
      <c r="K6"/>
      <c r="L6"/>
      <c r="M6"/>
      <c r="N6"/>
      <c r="O6"/>
      <c r="P6"/>
    </row>
    <row r="7" spans="1:256" ht="12" customHeight="1" x14ac:dyDescent="0.2">
      <c r="A7" s="11" t="s">
        <v>105</v>
      </c>
      <c r="B7" s="35"/>
      <c r="C7" s="23"/>
      <c r="D7" s="23"/>
      <c r="E7" s="23"/>
      <c r="F7" s="23"/>
      <c r="G7" s="24"/>
      <c r="H7" s="25"/>
      <c r="I7"/>
      <c r="J7"/>
      <c r="K7"/>
      <c r="L7"/>
      <c r="M7"/>
      <c r="N7"/>
      <c r="O7"/>
      <c r="P7"/>
    </row>
    <row r="8" spans="1:256" ht="12" customHeight="1" x14ac:dyDescent="0.2">
      <c r="A8" s="414"/>
      <c r="B8" s="437"/>
      <c r="C8" s="9"/>
      <c r="D8" s="9"/>
      <c r="E8" s="9"/>
      <c r="F8" s="9"/>
      <c r="G8" s="19"/>
      <c r="H8" s="15">
        <f>SUM(C8:G8)</f>
        <v>0</v>
      </c>
      <c r="I8"/>
      <c r="J8"/>
      <c r="K8"/>
      <c r="L8"/>
      <c r="M8"/>
      <c r="N8"/>
      <c r="O8"/>
      <c r="P8"/>
    </row>
    <row r="9" spans="1:256" ht="12" customHeight="1" x14ac:dyDescent="0.2">
      <c r="A9" s="414"/>
      <c r="B9" s="437"/>
      <c r="C9" s="9"/>
      <c r="D9" s="9"/>
      <c r="E9" s="9"/>
      <c r="F9" s="9"/>
      <c r="G9" s="19"/>
      <c r="H9" s="15">
        <f>SUM(C9:G9)</f>
        <v>0</v>
      </c>
      <c r="I9"/>
      <c r="J9"/>
      <c r="K9"/>
      <c r="L9"/>
      <c r="M9"/>
      <c r="N9"/>
      <c r="O9"/>
      <c r="P9"/>
    </row>
    <row r="10" spans="1:256" ht="12" customHeight="1" x14ac:dyDescent="0.2">
      <c r="A10" s="414"/>
      <c r="B10" s="437"/>
      <c r="C10" s="9"/>
      <c r="D10" s="9"/>
      <c r="E10" s="9"/>
      <c r="F10" s="9"/>
      <c r="G10" s="19"/>
      <c r="H10" s="15">
        <f>SUM(C10:G10)</f>
        <v>0</v>
      </c>
      <c r="I10"/>
      <c r="J10"/>
      <c r="K10"/>
      <c r="L10"/>
      <c r="M10"/>
      <c r="N10"/>
      <c r="O10"/>
      <c r="P10"/>
    </row>
    <row r="11" spans="1:256" ht="12" customHeight="1" x14ac:dyDescent="0.2">
      <c r="A11" s="414"/>
      <c r="B11" s="415"/>
      <c r="C11" s="9"/>
      <c r="D11" s="9"/>
      <c r="E11" s="9"/>
      <c r="F11" s="9"/>
      <c r="G11" s="19"/>
      <c r="H11" s="15">
        <f>SUM(C11:G11)</f>
        <v>0</v>
      </c>
      <c r="I11"/>
      <c r="J11"/>
      <c r="K11"/>
      <c r="L11"/>
      <c r="M11"/>
      <c r="N11"/>
      <c r="O11"/>
      <c r="P11"/>
    </row>
    <row r="12" spans="1:256" ht="12" customHeight="1" x14ac:dyDescent="0.2">
      <c r="A12" s="414"/>
      <c r="B12" s="415"/>
      <c r="C12" s="9"/>
      <c r="D12" s="9"/>
      <c r="E12" s="9"/>
      <c r="F12" s="9"/>
      <c r="G12" s="19"/>
      <c r="H12" s="15"/>
      <c r="I12"/>
      <c r="J12"/>
      <c r="K12"/>
      <c r="L12"/>
      <c r="M12"/>
      <c r="N12"/>
      <c r="O12"/>
      <c r="P12"/>
    </row>
    <row r="13" spans="1:256" ht="12" customHeight="1" x14ac:dyDescent="0.2">
      <c r="A13" s="422" t="s">
        <v>76</v>
      </c>
      <c r="B13" s="423"/>
      <c r="C13" s="9">
        <f>SUM(C8:C12)</f>
        <v>0</v>
      </c>
      <c r="D13" s="9">
        <f>SUM(D8:D12)</f>
        <v>0</v>
      </c>
      <c r="E13" s="9">
        <f>SUM(E8:E12)</f>
        <v>0</v>
      </c>
      <c r="F13" s="9">
        <f>SUM(F8:F12)</f>
        <v>0</v>
      </c>
      <c r="G13" s="19">
        <f>SUM(G8:G12)</f>
        <v>0</v>
      </c>
      <c r="H13" s="15">
        <f>SUM(C13:G13)</f>
        <v>0</v>
      </c>
      <c r="I13"/>
      <c r="J13"/>
      <c r="K13"/>
      <c r="L13"/>
      <c r="M13"/>
      <c r="N13"/>
      <c r="O13"/>
      <c r="P13"/>
    </row>
    <row r="14" spans="1:256" ht="12" customHeight="1" x14ac:dyDescent="0.2">
      <c r="A14" s="12" t="s">
        <v>77</v>
      </c>
      <c r="B14" s="12"/>
      <c r="C14" s="12"/>
      <c r="D14" s="12"/>
      <c r="E14" s="12"/>
      <c r="F14" s="12"/>
      <c r="G14" s="20"/>
      <c r="H14" s="16"/>
      <c r="I14"/>
      <c r="J14"/>
      <c r="K14"/>
      <c r="L14"/>
      <c r="M14"/>
      <c r="N14"/>
      <c r="O14"/>
      <c r="P14"/>
    </row>
    <row r="15" spans="1:256" ht="12" customHeight="1" x14ac:dyDescent="0.2">
      <c r="A15" s="414">
        <f>A8</f>
        <v>0</v>
      </c>
      <c r="B15" s="415"/>
      <c r="C15" s="9"/>
      <c r="D15" s="9"/>
      <c r="E15" s="9"/>
      <c r="F15" s="9"/>
      <c r="G15" s="19"/>
      <c r="H15" s="15">
        <f>SUM(C15:G15)</f>
        <v>0</v>
      </c>
      <c r="I15"/>
      <c r="J15"/>
      <c r="K15"/>
      <c r="L15"/>
      <c r="M15"/>
      <c r="N15"/>
      <c r="O15"/>
      <c r="P15"/>
    </row>
    <row r="16" spans="1:256" ht="12" customHeight="1" x14ac:dyDescent="0.2">
      <c r="A16" s="414">
        <f>A9</f>
        <v>0</v>
      </c>
      <c r="B16" s="415"/>
      <c r="C16" s="9"/>
      <c r="D16" s="9"/>
      <c r="E16" s="9"/>
      <c r="F16" s="9"/>
      <c r="G16" s="19"/>
      <c r="H16" s="15">
        <f>SUM(C16:G16)</f>
        <v>0</v>
      </c>
      <c r="I16"/>
      <c r="J16"/>
      <c r="K16"/>
      <c r="L16"/>
      <c r="M16"/>
      <c r="N16"/>
      <c r="O16"/>
      <c r="P16"/>
    </row>
    <row r="17" spans="1:16" ht="12" customHeight="1" x14ac:dyDescent="0.2">
      <c r="A17" s="414">
        <f>A10</f>
        <v>0</v>
      </c>
      <c r="B17" s="415"/>
      <c r="C17" s="9"/>
      <c r="D17" s="9"/>
      <c r="E17" s="9"/>
      <c r="F17" s="9"/>
      <c r="G17" s="19"/>
      <c r="H17" s="15">
        <f>SUM(C17:G17)</f>
        <v>0</v>
      </c>
      <c r="I17"/>
      <c r="J17"/>
      <c r="K17"/>
      <c r="L17"/>
      <c r="M17"/>
      <c r="N17"/>
      <c r="O17"/>
      <c r="P17"/>
    </row>
    <row r="18" spans="1:16" ht="12" customHeight="1" x14ac:dyDescent="0.2">
      <c r="A18" s="414">
        <f>A11</f>
        <v>0</v>
      </c>
      <c r="B18" s="415"/>
      <c r="C18" s="9"/>
      <c r="D18" s="9"/>
      <c r="E18" s="9"/>
      <c r="F18" s="9"/>
      <c r="G18" s="19"/>
      <c r="H18" s="15">
        <f>SUM(C18:G18)</f>
        <v>0</v>
      </c>
      <c r="I18"/>
      <c r="J18"/>
      <c r="K18"/>
      <c r="L18"/>
      <c r="M18"/>
      <c r="N18"/>
      <c r="O18"/>
      <c r="P18"/>
    </row>
    <row r="19" spans="1:16" ht="12" customHeight="1" x14ac:dyDescent="0.2">
      <c r="A19" s="414"/>
      <c r="B19" s="415"/>
      <c r="C19" s="9"/>
      <c r="D19" s="9"/>
      <c r="E19" s="9"/>
      <c r="F19" s="9"/>
      <c r="G19" s="19"/>
      <c r="H19" s="15"/>
      <c r="I19"/>
      <c r="J19"/>
      <c r="K19"/>
      <c r="L19"/>
      <c r="M19"/>
      <c r="N19"/>
      <c r="O19"/>
      <c r="P19"/>
    </row>
    <row r="20" spans="1:16" ht="12" customHeight="1" x14ac:dyDescent="0.2">
      <c r="A20" s="422" t="s">
        <v>58</v>
      </c>
      <c r="B20" s="423"/>
      <c r="C20" s="9">
        <f>SUM(C15:C19)</f>
        <v>0</v>
      </c>
      <c r="D20" s="9">
        <f>SUM(D15:D19)</f>
        <v>0</v>
      </c>
      <c r="E20" s="9">
        <f>SUM(E15:E19)</f>
        <v>0</v>
      </c>
      <c r="F20" s="9">
        <f>SUM(F15:F19)</f>
        <v>0</v>
      </c>
      <c r="G20" s="19">
        <f>SUM(G15:G19)</f>
        <v>0</v>
      </c>
      <c r="H20" s="15">
        <f>SUM(C20:G20)</f>
        <v>0</v>
      </c>
      <c r="I20"/>
      <c r="J20"/>
      <c r="K20"/>
      <c r="L20"/>
      <c r="M20"/>
      <c r="N20"/>
      <c r="O20"/>
      <c r="P20"/>
    </row>
    <row r="21" spans="1:16" ht="12" customHeight="1" x14ac:dyDescent="0.2">
      <c r="A21" s="414"/>
      <c r="B21" s="415"/>
      <c r="C21" s="9"/>
      <c r="D21" s="9"/>
      <c r="E21" s="9"/>
      <c r="F21" s="9"/>
      <c r="G21" s="19"/>
      <c r="H21" s="15">
        <f>SUM(C21:G21)</f>
        <v>0</v>
      </c>
      <c r="I21"/>
      <c r="J21"/>
      <c r="K21"/>
      <c r="L21"/>
      <c r="M21"/>
      <c r="N21"/>
      <c r="O21"/>
      <c r="P21"/>
    </row>
    <row r="22" spans="1:16" ht="12" customHeight="1" x14ac:dyDescent="0.2">
      <c r="A22" s="428" t="s">
        <v>96</v>
      </c>
      <c r="B22" s="429"/>
      <c r="C22" s="10">
        <f>C20+C13</f>
        <v>0</v>
      </c>
      <c r="D22" s="10">
        <f>D20+D13</f>
        <v>0</v>
      </c>
      <c r="E22" s="10">
        <f>E20+E13</f>
        <v>0</v>
      </c>
      <c r="F22" s="10">
        <f>F20+F13</f>
        <v>0</v>
      </c>
      <c r="G22" s="21">
        <f>G20+G13</f>
        <v>0</v>
      </c>
      <c r="H22" s="17">
        <f>SUM(C22:G22)</f>
        <v>0</v>
      </c>
      <c r="I22"/>
      <c r="J22"/>
      <c r="K22"/>
      <c r="L22"/>
      <c r="M22"/>
      <c r="N22"/>
      <c r="O22"/>
      <c r="P22"/>
    </row>
    <row r="23" spans="1:16" ht="12" customHeight="1" x14ac:dyDescent="0.2">
      <c r="A23" s="420" t="s">
        <v>160</v>
      </c>
      <c r="B23" s="421"/>
      <c r="C23" s="13"/>
      <c r="D23" s="13"/>
      <c r="E23" s="13"/>
      <c r="F23" s="13"/>
      <c r="G23" s="22"/>
      <c r="H23" s="18"/>
      <c r="I23"/>
      <c r="J23"/>
      <c r="K23"/>
      <c r="L23"/>
      <c r="M23"/>
      <c r="N23"/>
      <c r="O23"/>
      <c r="P23"/>
    </row>
    <row r="24" spans="1:16" ht="12" hidden="1" customHeight="1" x14ac:dyDescent="0.2">
      <c r="A24" s="416" t="s">
        <v>124</v>
      </c>
      <c r="B24" s="417"/>
      <c r="C24" s="33"/>
      <c r="D24" s="33"/>
      <c r="E24" s="33"/>
      <c r="F24" s="33"/>
      <c r="G24" s="34"/>
      <c r="H24" s="15">
        <f>SUM(C24:G24)</f>
        <v>0</v>
      </c>
      <c r="I24"/>
      <c r="J24"/>
      <c r="K24"/>
      <c r="L24"/>
      <c r="M24"/>
      <c r="N24"/>
      <c r="O24"/>
      <c r="P24"/>
    </row>
    <row r="25" spans="1:16" ht="12" hidden="1" customHeight="1" x14ac:dyDescent="0.2">
      <c r="A25" s="416" t="s">
        <v>125</v>
      </c>
      <c r="B25" s="417"/>
      <c r="C25" s="33"/>
      <c r="D25" s="33"/>
      <c r="E25" s="33"/>
      <c r="F25" s="33"/>
      <c r="G25" s="34"/>
      <c r="H25" s="15">
        <f>SUM(C25:G25)</f>
        <v>0</v>
      </c>
      <c r="I25"/>
      <c r="J25"/>
      <c r="K25"/>
      <c r="L25"/>
      <c r="M25"/>
      <c r="N25"/>
      <c r="O25"/>
      <c r="P25"/>
    </row>
    <row r="26" spans="1:16" ht="12" customHeight="1" x14ac:dyDescent="0.2">
      <c r="A26" s="426"/>
      <c r="B26" s="427"/>
      <c r="C26" s="9"/>
      <c r="D26" s="9"/>
      <c r="E26" s="9"/>
      <c r="F26" s="9"/>
      <c r="G26" s="19"/>
      <c r="H26" s="15">
        <f>SUM(C26:G26)</f>
        <v>0</v>
      </c>
      <c r="I26"/>
      <c r="J26"/>
      <c r="K26"/>
      <c r="L26"/>
      <c r="M26"/>
      <c r="N26"/>
      <c r="O26"/>
      <c r="P26"/>
    </row>
    <row r="27" spans="1:16" ht="12" customHeight="1" x14ac:dyDescent="0.2">
      <c r="A27" s="412" t="s">
        <v>82</v>
      </c>
      <c r="B27" s="413"/>
      <c r="C27" s="9">
        <f>ROUND(SUM(C24:C25),0)</f>
        <v>0</v>
      </c>
      <c r="D27" s="9">
        <f>ROUND(SUM(D24:D25),0)</f>
        <v>0</v>
      </c>
      <c r="E27" s="9">
        <f>ROUND(SUM(E24:E25),0)</f>
        <v>0</v>
      </c>
      <c r="F27" s="9">
        <f>ROUND(SUM(F24:F25),0)</f>
        <v>0</v>
      </c>
      <c r="G27" s="19">
        <f>ROUND(SUM(G24:G25),0)</f>
        <v>0</v>
      </c>
      <c r="H27" s="15">
        <f>SUM(C27:G27)</f>
        <v>0</v>
      </c>
      <c r="I27"/>
      <c r="J27"/>
      <c r="K27"/>
      <c r="L27"/>
      <c r="M27"/>
      <c r="N27"/>
      <c r="O27"/>
      <c r="P27"/>
    </row>
    <row r="28" spans="1:16" ht="12" customHeight="1" x14ac:dyDescent="0.2">
      <c r="A28" s="14" t="s">
        <v>151</v>
      </c>
      <c r="B28" s="14"/>
      <c r="C28" s="13"/>
      <c r="D28" s="13"/>
      <c r="E28" s="13"/>
      <c r="F28" s="13"/>
      <c r="G28" s="22"/>
      <c r="H28" s="18"/>
      <c r="I28"/>
      <c r="J28"/>
      <c r="K28"/>
      <c r="L28"/>
      <c r="M28"/>
      <c r="N28"/>
      <c r="O28"/>
      <c r="P28"/>
    </row>
    <row r="29" spans="1:16" ht="12" customHeight="1" x14ac:dyDescent="0.2">
      <c r="A29" s="416" t="s">
        <v>115</v>
      </c>
      <c r="B29" s="417"/>
      <c r="C29" s="33"/>
      <c r="D29" s="33"/>
      <c r="E29" s="33"/>
      <c r="F29" s="33"/>
      <c r="G29" s="34"/>
      <c r="H29" s="15">
        <f>SUM(C29:G29)</f>
        <v>0</v>
      </c>
      <c r="I29"/>
      <c r="J29"/>
      <c r="K29"/>
      <c r="L29"/>
      <c r="M29"/>
      <c r="N29"/>
      <c r="O29"/>
      <c r="P29"/>
    </row>
    <row r="30" spans="1:16" ht="12" customHeight="1" x14ac:dyDescent="0.2">
      <c r="A30" s="416" t="s">
        <v>143</v>
      </c>
      <c r="B30" s="417"/>
      <c r="C30" s="33"/>
      <c r="D30" s="33"/>
      <c r="E30" s="33"/>
      <c r="F30" s="33"/>
      <c r="G30" s="34"/>
      <c r="H30" s="15">
        <f>SUM(C30:G30)</f>
        <v>0</v>
      </c>
      <c r="I30"/>
      <c r="J30"/>
      <c r="K30"/>
      <c r="L30"/>
      <c r="M30"/>
      <c r="N30"/>
      <c r="O30"/>
      <c r="P30"/>
    </row>
    <row r="31" spans="1:16" ht="12" customHeight="1" x14ac:dyDescent="0.2">
      <c r="A31" s="418"/>
      <c r="B31" s="419"/>
      <c r="C31" s="9"/>
      <c r="D31" s="9"/>
      <c r="E31" s="9"/>
      <c r="F31" s="9"/>
      <c r="G31" s="19"/>
      <c r="H31" s="15">
        <f>SUM(C31:G31)</f>
        <v>0</v>
      </c>
      <c r="I31"/>
      <c r="J31"/>
      <c r="K31"/>
      <c r="L31"/>
      <c r="M31"/>
      <c r="N31"/>
      <c r="O31"/>
      <c r="P31"/>
    </row>
    <row r="32" spans="1:16" ht="12" customHeight="1" x14ac:dyDescent="0.2">
      <c r="A32" s="412" t="s">
        <v>152</v>
      </c>
      <c r="B32" s="413"/>
      <c r="C32" s="9">
        <f>ROUND(SUM(C29:C30),0)</f>
        <v>0</v>
      </c>
      <c r="D32" s="9">
        <f>ROUND(SUM(D29:D30),0)</f>
        <v>0</v>
      </c>
      <c r="E32" s="9">
        <f>ROUND(SUM(E29:E30),0)</f>
        <v>0</v>
      </c>
      <c r="F32" s="9">
        <f>ROUND(SUM(F29:F30),0)</f>
        <v>0</v>
      </c>
      <c r="G32" s="19">
        <f>ROUND(SUM(G29:G30),0)</f>
        <v>0</v>
      </c>
      <c r="H32" s="15">
        <f>SUM(C32:G32)</f>
        <v>0</v>
      </c>
      <c r="I32"/>
      <c r="J32"/>
      <c r="K32"/>
      <c r="L32"/>
      <c r="M32"/>
      <c r="N32"/>
      <c r="O32"/>
      <c r="P32"/>
    </row>
    <row r="33" spans="1:16" ht="12" customHeight="1" x14ac:dyDescent="0.2">
      <c r="A33" s="424" t="s">
        <v>176</v>
      </c>
      <c r="B33" s="425"/>
      <c r="C33" s="13" t="s">
        <v>186</v>
      </c>
      <c r="D33" s="13"/>
      <c r="E33" s="13"/>
      <c r="F33" s="13"/>
      <c r="G33" s="22"/>
      <c r="H33" s="18"/>
      <c r="I33"/>
      <c r="J33"/>
      <c r="K33"/>
      <c r="L33"/>
      <c r="M33"/>
      <c r="N33"/>
      <c r="O33"/>
      <c r="P33"/>
    </row>
    <row r="34" spans="1:16" ht="12" hidden="1" customHeight="1" x14ac:dyDescent="0.2">
      <c r="A34" s="410" t="s">
        <v>42</v>
      </c>
      <c r="B34" s="411"/>
      <c r="C34" s="33"/>
      <c r="D34" s="33"/>
      <c r="E34" s="33"/>
      <c r="F34" s="33"/>
      <c r="G34" s="34"/>
      <c r="H34" s="15"/>
      <c r="I34"/>
      <c r="J34"/>
      <c r="K34"/>
      <c r="L34"/>
      <c r="M34"/>
      <c r="N34"/>
      <c r="O34"/>
      <c r="P34"/>
    </row>
    <row r="35" spans="1:16" ht="12" hidden="1" customHeight="1" x14ac:dyDescent="0.2">
      <c r="A35" s="410" t="s">
        <v>43</v>
      </c>
      <c r="B35" s="411"/>
      <c r="C35" s="33"/>
      <c r="D35" s="33"/>
      <c r="E35" s="33"/>
      <c r="F35" s="33"/>
      <c r="G35" s="34"/>
      <c r="H35" s="15"/>
      <c r="I35"/>
      <c r="J35"/>
      <c r="K35"/>
      <c r="L35"/>
      <c r="M35"/>
      <c r="N35"/>
      <c r="O35"/>
      <c r="P35"/>
    </row>
    <row r="36" spans="1:16" ht="12" hidden="1" customHeight="1" x14ac:dyDescent="0.2">
      <c r="A36" s="410" t="s">
        <v>44</v>
      </c>
      <c r="B36" s="411"/>
      <c r="C36" s="33"/>
      <c r="D36" s="33"/>
      <c r="E36" s="33"/>
      <c r="F36" s="33"/>
      <c r="G36" s="34"/>
      <c r="H36" s="15"/>
      <c r="I36"/>
      <c r="J36"/>
      <c r="K36"/>
      <c r="L36"/>
      <c r="M36"/>
      <c r="N36"/>
      <c r="O36"/>
      <c r="P36"/>
    </row>
    <row r="37" spans="1:16" ht="12" hidden="1" customHeight="1" x14ac:dyDescent="0.2">
      <c r="A37" s="410" t="s">
        <v>45</v>
      </c>
      <c r="B37" s="411"/>
      <c r="C37" s="33"/>
      <c r="D37" s="33"/>
      <c r="E37" s="33"/>
      <c r="F37" s="33"/>
      <c r="G37" s="34"/>
      <c r="H37" s="15"/>
      <c r="I37"/>
      <c r="J37"/>
      <c r="K37"/>
      <c r="L37"/>
      <c r="M37"/>
      <c r="N37"/>
      <c r="O37"/>
      <c r="P37"/>
    </row>
    <row r="38" spans="1:16" ht="12" customHeight="1" x14ac:dyDescent="0.2">
      <c r="A38" s="457"/>
      <c r="B38" s="461"/>
      <c r="C38" s="9"/>
      <c r="D38" s="9"/>
      <c r="E38" s="9"/>
      <c r="F38" s="9"/>
      <c r="G38" s="19"/>
      <c r="H38" s="15"/>
      <c r="I38"/>
      <c r="J38"/>
      <c r="K38"/>
      <c r="L38"/>
      <c r="M38"/>
      <c r="N38"/>
      <c r="O38"/>
      <c r="P38"/>
    </row>
    <row r="39" spans="1:16" ht="12" customHeight="1" x14ac:dyDescent="0.2">
      <c r="A39" s="412" t="s">
        <v>61</v>
      </c>
      <c r="B39" s="413"/>
      <c r="C39" s="9">
        <f>SUM(C34:C37)</f>
        <v>0</v>
      </c>
      <c r="D39" s="9">
        <f>SUM(D34:D37)</f>
        <v>0</v>
      </c>
      <c r="E39" s="9">
        <f>SUM(E34:E37)</f>
        <v>0</v>
      </c>
      <c r="F39" s="9">
        <f>SUM(F34:F37)</f>
        <v>0</v>
      </c>
      <c r="G39" s="19">
        <f>SUM(G34:G37)</f>
        <v>0</v>
      </c>
      <c r="H39" s="15">
        <f>SUM(C39:G39)</f>
        <v>0</v>
      </c>
      <c r="I39"/>
      <c r="J39"/>
      <c r="K39"/>
      <c r="L39"/>
      <c r="M39"/>
      <c r="N39"/>
      <c r="O39"/>
      <c r="P39"/>
    </row>
    <row r="40" spans="1:16" ht="12" customHeight="1" x14ac:dyDescent="0.2">
      <c r="A40" s="12" t="s">
        <v>149</v>
      </c>
      <c r="B40" s="12"/>
      <c r="C40" s="13"/>
      <c r="D40" s="13"/>
      <c r="E40" s="13"/>
      <c r="F40" s="13"/>
      <c r="G40" s="22"/>
      <c r="H40" s="18"/>
      <c r="I40"/>
      <c r="J40"/>
      <c r="K40"/>
      <c r="L40"/>
      <c r="M40"/>
      <c r="N40"/>
      <c r="O40"/>
      <c r="P40"/>
    </row>
    <row r="41" spans="1:16" ht="12" customHeight="1" x14ac:dyDescent="0.2">
      <c r="A41" s="416"/>
      <c r="B41" s="417"/>
      <c r="C41" s="33"/>
      <c r="D41" s="33"/>
      <c r="E41" s="33"/>
      <c r="F41" s="33"/>
      <c r="G41" s="34"/>
      <c r="H41" s="147">
        <f>SUM(C41:G41)</f>
        <v>0</v>
      </c>
      <c r="I41"/>
      <c r="J41"/>
      <c r="K41"/>
      <c r="L41"/>
      <c r="M41"/>
      <c r="N41"/>
      <c r="O41"/>
      <c r="P41"/>
    </row>
    <row r="42" spans="1:16" ht="12" customHeight="1" x14ac:dyDescent="0.2">
      <c r="A42" s="416"/>
      <c r="B42" s="417"/>
      <c r="C42" s="33"/>
      <c r="D42" s="33"/>
      <c r="E42" s="33"/>
      <c r="F42" s="33"/>
      <c r="G42" s="34"/>
      <c r="H42" s="147">
        <f>SUM(C42:G42)</f>
        <v>0</v>
      </c>
      <c r="I42"/>
      <c r="J42"/>
      <c r="K42"/>
      <c r="L42"/>
      <c r="M42"/>
      <c r="N42"/>
      <c r="O42"/>
      <c r="P42"/>
    </row>
    <row r="43" spans="1:16" ht="12" customHeight="1" x14ac:dyDescent="0.2">
      <c r="A43" s="416"/>
      <c r="B43" s="417"/>
      <c r="C43" s="33"/>
      <c r="D43" s="33"/>
      <c r="E43" s="33"/>
      <c r="F43" s="33"/>
      <c r="G43" s="34"/>
      <c r="H43" s="15">
        <f>SUM(C43:G43)</f>
        <v>0</v>
      </c>
      <c r="I43"/>
      <c r="J43"/>
      <c r="K43"/>
      <c r="L43"/>
      <c r="M43"/>
      <c r="N43"/>
      <c r="O43"/>
      <c r="P43"/>
    </row>
    <row r="44" spans="1:16" ht="12" customHeight="1" x14ac:dyDescent="0.2">
      <c r="A44" s="418"/>
      <c r="B44" s="419"/>
      <c r="C44" s="9"/>
      <c r="D44" s="9"/>
      <c r="E44" s="9"/>
      <c r="F44" s="9"/>
      <c r="G44" s="19"/>
      <c r="H44" s="15">
        <f>SUM(C44:G44)</f>
        <v>0</v>
      </c>
    </row>
    <row r="45" spans="1:16" ht="12" customHeight="1" x14ac:dyDescent="0.2">
      <c r="A45" s="412" t="s">
        <v>150</v>
      </c>
      <c r="B45" s="413"/>
      <c r="C45" s="9">
        <f>ROUND(SUM(C41:C43),0)</f>
        <v>0</v>
      </c>
      <c r="D45" s="9">
        <f>ROUND(SUM(D41:D43),0)</f>
        <v>0</v>
      </c>
      <c r="E45" s="9">
        <f>ROUND(SUM(E41:E43),0)</f>
        <v>0</v>
      </c>
      <c r="F45" s="9">
        <f>ROUND(SUM(F41:F43),0)</f>
        <v>0</v>
      </c>
      <c r="G45" s="19">
        <f>ROUND(SUM(G41:G43),0)</f>
        <v>0</v>
      </c>
      <c r="H45" s="15">
        <f>SUM(C45:G45)</f>
        <v>0</v>
      </c>
    </row>
    <row r="46" spans="1:16" ht="12" customHeight="1" x14ac:dyDescent="0.2">
      <c r="A46" s="420" t="s">
        <v>153</v>
      </c>
      <c r="B46" s="421"/>
      <c r="C46" s="13"/>
      <c r="D46" s="13"/>
      <c r="E46" s="13"/>
      <c r="F46" s="13"/>
      <c r="G46" s="22"/>
      <c r="H46" s="18"/>
    </row>
    <row r="47" spans="1:16" ht="12" customHeight="1" x14ac:dyDescent="0.2">
      <c r="A47" s="416" t="s">
        <v>154</v>
      </c>
      <c r="B47" s="417"/>
      <c r="C47" s="33"/>
      <c r="D47" s="33"/>
      <c r="E47" s="33"/>
      <c r="F47" s="33"/>
      <c r="G47" s="34"/>
      <c r="H47" s="15">
        <f t="shared" ref="H47:H53" si="0">SUM(C47:G47)</f>
        <v>0</v>
      </c>
    </row>
    <row r="48" spans="1:16" ht="12" customHeight="1" x14ac:dyDescent="0.2">
      <c r="A48" s="410" t="s">
        <v>167</v>
      </c>
      <c r="B48" s="411"/>
      <c r="C48" s="33"/>
      <c r="D48" s="33"/>
      <c r="E48" s="33"/>
      <c r="F48" s="33"/>
      <c r="G48" s="34"/>
      <c r="H48" s="15">
        <f t="shared" si="0"/>
        <v>0</v>
      </c>
    </row>
    <row r="49" spans="1:8" ht="12" customHeight="1" x14ac:dyDescent="0.2">
      <c r="A49" s="410" t="s">
        <v>168</v>
      </c>
      <c r="B49" s="411"/>
      <c r="C49" s="33"/>
      <c r="D49" s="33"/>
      <c r="E49" s="33"/>
      <c r="F49" s="33"/>
      <c r="G49" s="34"/>
      <c r="H49" s="15">
        <f t="shared" si="0"/>
        <v>0</v>
      </c>
    </row>
    <row r="50" spans="1:8" ht="12" customHeight="1" x14ac:dyDescent="0.2">
      <c r="A50" s="410" t="s">
        <v>169</v>
      </c>
      <c r="B50" s="411"/>
      <c r="C50" s="33"/>
      <c r="D50" s="33"/>
      <c r="E50" s="33"/>
      <c r="F50" s="33"/>
      <c r="G50" s="34"/>
      <c r="H50" s="15">
        <f t="shared" si="0"/>
        <v>0</v>
      </c>
    </row>
    <row r="51" spans="1:8" ht="12" customHeight="1" x14ac:dyDescent="0.2">
      <c r="A51" s="416" t="s">
        <v>45</v>
      </c>
      <c r="B51" s="417"/>
      <c r="C51" s="33"/>
      <c r="D51" s="33"/>
      <c r="E51" s="33"/>
      <c r="F51" s="33"/>
      <c r="G51" s="34"/>
      <c r="H51" s="15">
        <f t="shared" si="0"/>
        <v>0</v>
      </c>
    </row>
    <row r="52" spans="1:8" ht="12" customHeight="1" x14ac:dyDescent="0.2">
      <c r="A52" s="418"/>
      <c r="B52" s="419"/>
      <c r="C52" s="9"/>
      <c r="D52" s="9"/>
      <c r="E52" s="9"/>
      <c r="F52" s="9"/>
      <c r="G52" s="19"/>
      <c r="H52" s="15">
        <f t="shared" si="0"/>
        <v>0</v>
      </c>
    </row>
    <row r="53" spans="1:8" ht="12" customHeight="1" x14ac:dyDescent="0.2">
      <c r="A53" s="412" t="s">
        <v>48</v>
      </c>
      <c r="B53" s="413"/>
      <c r="C53" s="9">
        <f>ROUND(SUM(C47:C51),0)</f>
        <v>0</v>
      </c>
      <c r="D53" s="9">
        <f>ROUND(SUM(D47:D51),0)</f>
        <v>0</v>
      </c>
      <c r="E53" s="9">
        <f>ROUND(SUM(E47:E51),0)</f>
        <v>0</v>
      </c>
      <c r="F53" s="9">
        <f>ROUND(SUM(F47:F51),0)</f>
        <v>0</v>
      </c>
      <c r="G53" s="19">
        <f>ROUND(SUM(G47:G51),0)</f>
        <v>0</v>
      </c>
      <c r="H53" s="15">
        <f t="shared" si="0"/>
        <v>0</v>
      </c>
    </row>
    <row r="54" spans="1:8" ht="12" customHeight="1" x14ac:dyDescent="0.2">
      <c r="A54" s="412"/>
      <c r="B54" s="413"/>
      <c r="C54" s="9"/>
      <c r="D54" s="9"/>
      <c r="E54" s="9"/>
      <c r="F54" s="9"/>
      <c r="G54" s="19"/>
      <c r="H54" s="15"/>
    </row>
    <row r="55" spans="1:8" ht="12" customHeight="1" x14ac:dyDescent="0.2">
      <c r="A55" s="426" t="s">
        <v>84</v>
      </c>
      <c r="B55" s="427"/>
      <c r="C55" s="10">
        <f>ROUND((C53+C45+C39+C32+C27+C22),0)</f>
        <v>0</v>
      </c>
      <c r="D55" s="10">
        <f>ROUND((D53+D45+D39+D32+D27+D22),0)</f>
        <v>0</v>
      </c>
      <c r="E55" s="10">
        <f>ROUND((E53+E45+E39+E32+E27+E22),0)</f>
        <v>0</v>
      </c>
      <c r="F55" s="10">
        <f>ROUND((F53+F45+F39+F32+F27+F22),0)</f>
        <v>0</v>
      </c>
      <c r="G55" s="21">
        <f>ROUND((G53+G45+G39+G32+G27+G22),0)</f>
        <v>0</v>
      </c>
      <c r="H55" s="17">
        <f>SUM(C55:G55)</f>
        <v>0</v>
      </c>
    </row>
    <row r="56" spans="1:8" ht="12" customHeight="1" x14ac:dyDescent="0.2">
      <c r="A56" s="426"/>
      <c r="B56" s="427"/>
      <c r="C56" s="10"/>
      <c r="D56" s="10"/>
      <c r="E56" s="10"/>
      <c r="F56" s="10"/>
      <c r="G56" s="21"/>
      <c r="H56" s="15">
        <f>SUM(C56:G56)</f>
        <v>0</v>
      </c>
    </row>
    <row r="57" spans="1:8" ht="12" customHeight="1" x14ac:dyDescent="0.2">
      <c r="A57" s="55" t="s">
        <v>171</v>
      </c>
      <c r="B57" s="59" t="s">
        <v>172</v>
      </c>
      <c r="C57" s="10">
        <f>ROUND((C22+C45+C32+C53),0)</f>
        <v>0</v>
      </c>
      <c r="D57" s="10">
        <f>ROUND((D22+D45+D32+D53),0)</f>
        <v>0</v>
      </c>
      <c r="E57" s="10">
        <f>ROUND((E22+E45+E32+E53),0)</f>
        <v>0</v>
      </c>
      <c r="F57" s="10">
        <f>ROUND((F22+F45+F32+F53),0)</f>
        <v>0</v>
      </c>
      <c r="G57" s="21">
        <f>ROUND((G22+G45+G32+G53),0)</f>
        <v>0</v>
      </c>
      <c r="H57" s="17">
        <f>SUM(C57:G57)</f>
        <v>0</v>
      </c>
    </row>
    <row r="58" spans="1:8" ht="12" customHeight="1" x14ac:dyDescent="0.2">
      <c r="A58" s="412"/>
      <c r="B58" s="413"/>
      <c r="C58" s="9"/>
      <c r="D58" s="9"/>
      <c r="E58" s="9"/>
      <c r="F58" s="9"/>
      <c r="G58" s="19"/>
      <c r="H58" s="15"/>
    </row>
    <row r="59" spans="1:8" ht="12" customHeight="1" x14ac:dyDescent="0.2">
      <c r="A59" s="55" t="s">
        <v>41</v>
      </c>
      <c r="B59" s="58">
        <v>0.53</v>
      </c>
      <c r="C59" s="10">
        <f>ROUND((C57*$B$59),0)</f>
        <v>0</v>
      </c>
      <c r="D59" s="10">
        <f>ROUND((D57*$B$59),0)</f>
        <v>0</v>
      </c>
      <c r="E59" s="10">
        <f>ROUND((E57*$B$59),0)</f>
        <v>0</v>
      </c>
      <c r="F59" s="10">
        <f>ROUND((F57*$B$59),0)</f>
        <v>0</v>
      </c>
      <c r="G59" s="21">
        <f>ROUND((G57*$B$59),0)</f>
        <v>0</v>
      </c>
      <c r="H59" s="15">
        <f>SUM(C59:G59)</f>
        <v>0</v>
      </c>
    </row>
    <row r="60" spans="1:8" ht="12" customHeight="1" x14ac:dyDescent="0.2">
      <c r="A60" s="426"/>
      <c r="B60" s="427"/>
      <c r="C60" s="10"/>
      <c r="D60" s="10"/>
      <c r="E60" s="10"/>
      <c r="F60" s="10"/>
      <c r="G60" s="21"/>
      <c r="H60" s="15">
        <f>SUM(C60:G60)</f>
        <v>0</v>
      </c>
    </row>
    <row r="61" spans="1:8" ht="12" customHeight="1" x14ac:dyDescent="0.2">
      <c r="A61" s="426" t="s">
        <v>85</v>
      </c>
      <c r="B61" s="427"/>
      <c r="C61" s="10">
        <f>C55+C59</f>
        <v>0</v>
      </c>
      <c r="D61" s="10">
        <f>D55+D59</f>
        <v>0</v>
      </c>
      <c r="E61" s="10">
        <f>E55+E59</f>
        <v>0</v>
      </c>
      <c r="F61" s="10">
        <f>F55+F59</f>
        <v>0</v>
      </c>
      <c r="G61" s="21">
        <f>G55+G59</f>
        <v>0</v>
      </c>
      <c r="H61" s="15">
        <f>SUM(C61:G61)</f>
        <v>0</v>
      </c>
    </row>
    <row r="62" spans="1:8" ht="20.100000000000001" customHeight="1" x14ac:dyDescent="0.2">
      <c r="A62" s="8" t="s">
        <v>185</v>
      </c>
      <c r="B62" s="8"/>
      <c r="C62" s="8"/>
      <c r="D62" s="8"/>
      <c r="E62" s="8"/>
      <c r="F62" s="8"/>
      <c r="G62" s="8"/>
      <c r="H62" s="8"/>
    </row>
    <row r="63" spans="1:8" ht="20.100000000000001" customHeight="1" x14ac:dyDescent="0.2">
      <c r="A63" s="8" t="s">
        <v>117</v>
      </c>
      <c r="B63" s="8"/>
      <c r="C63" s="8"/>
      <c r="D63" s="8"/>
      <c r="E63" s="8"/>
      <c r="F63" s="8"/>
      <c r="G63" s="8"/>
      <c r="H63" s="8"/>
    </row>
    <row r="64" spans="1:8" ht="20.100000000000001" customHeight="1" x14ac:dyDescent="0.2">
      <c r="A64" s="8"/>
      <c r="B64" s="8"/>
      <c r="C64" s="8"/>
      <c r="D64" s="8"/>
      <c r="E64" s="8"/>
      <c r="F64" s="8"/>
      <c r="G64" s="8"/>
      <c r="H64" s="8"/>
    </row>
    <row r="65" spans="1:8" ht="20.100000000000001" customHeight="1" x14ac:dyDescent="0.2">
      <c r="A65" s="8"/>
      <c r="B65" s="8"/>
      <c r="C65" s="8"/>
      <c r="D65" s="8"/>
      <c r="E65" s="8"/>
      <c r="F65" s="8"/>
      <c r="G65" s="8"/>
      <c r="H65" s="8"/>
    </row>
    <row r="66" spans="1:8" ht="20.100000000000001" customHeight="1" x14ac:dyDescent="0.2">
      <c r="A66" s="8"/>
      <c r="B66" s="8"/>
      <c r="C66" s="8"/>
      <c r="D66" s="8"/>
      <c r="E66" s="8"/>
      <c r="F66" s="8"/>
      <c r="G66" s="8"/>
      <c r="H66" s="8"/>
    </row>
    <row r="67" spans="1:8" ht="20.100000000000001" customHeight="1" x14ac:dyDescent="0.2">
      <c r="A67" s="8"/>
      <c r="B67" s="8"/>
      <c r="C67" s="8"/>
      <c r="D67" s="8"/>
      <c r="E67" s="8"/>
      <c r="F67" s="8"/>
      <c r="G67" s="8"/>
      <c r="H67" s="8"/>
    </row>
    <row r="68" spans="1:8" ht="20.100000000000001" customHeight="1" x14ac:dyDescent="0.2">
      <c r="A68" s="8"/>
      <c r="B68" s="8"/>
      <c r="C68" s="8"/>
      <c r="D68" s="8"/>
      <c r="E68" s="8"/>
      <c r="F68" s="8"/>
      <c r="G68" s="8"/>
      <c r="H68" s="8"/>
    </row>
    <row r="69" spans="1:8" ht="20.100000000000001" customHeight="1" x14ac:dyDescent="0.2">
      <c r="A69" s="8"/>
      <c r="B69" s="8"/>
      <c r="C69" s="8"/>
      <c r="D69" s="8"/>
      <c r="E69" s="8"/>
      <c r="F69" s="8"/>
      <c r="G69" s="8"/>
      <c r="H69" s="8"/>
    </row>
    <row r="70" spans="1:8" ht="20.100000000000001" customHeight="1" x14ac:dyDescent="0.2">
      <c r="A70" s="8"/>
      <c r="B70" s="8"/>
      <c r="C70" s="8"/>
      <c r="D70" s="8"/>
      <c r="E70" s="8"/>
      <c r="F70" s="8"/>
      <c r="G70" s="8"/>
      <c r="H70" s="8"/>
    </row>
    <row r="71" spans="1:8" ht="20.100000000000001" customHeight="1" x14ac:dyDescent="0.2">
      <c r="A71" s="8"/>
      <c r="B71" s="8"/>
      <c r="C71" s="8"/>
      <c r="D71" s="8"/>
      <c r="E71" s="8"/>
      <c r="F71" s="8"/>
      <c r="G71" s="8"/>
      <c r="H71" s="8"/>
    </row>
    <row r="72" spans="1:8" ht="20.100000000000001" customHeight="1" x14ac:dyDescent="0.2">
      <c r="A72" s="8"/>
      <c r="B72" s="8"/>
      <c r="C72" s="8"/>
      <c r="D72" s="8"/>
      <c r="E72" s="8"/>
      <c r="F72" s="8"/>
      <c r="G72" s="8"/>
      <c r="H72" s="8"/>
    </row>
    <row r="73" spans="1:8" ht="20.100000000000001" customHeight="1" x14ac:dyDescent="0.2">
      <c r="A73" s="8"/>
      <c r="B73" s="8"/>
      <c r="C73" s="8"/>
      <c r="D73" s="8"/>
      <c r="E73" s="8"/>
      <c r="F73" s="8"/>
      <c r="G73" s="8"/>
      <c r="H73" s="8"/>
    </row>
    <row r="74" spans="1:8" ht="20.100000000000001" customHeight="1" x14ac:dyDescent="0.2">
      <c r="A74" s="8"/>
      <c r="B74" s="8"/>
      <c r="C74" s="8"/>
      <c r="D74" s="8"/>
      <c r="E74" s="8"/>
      <c r="F74" s="8"/>
      <c r="G74" s="8"/>
      <c r="H74" s="8"/>
    </row>
    <row r="75" spans="1:8" ht="20.100000000000001" customHeight="1" x14ac:dyDescent="0.2">
      <c r="A75" s="8"/>
      <c r="B75" s="8"/>
      <c r="C75" s="8"/>
      <c r="D75" s="8"/>
      <c r="E75" s="8"/>
      <c r="F75" s="8"/>
      <c r="G75" s="8"/>
      <c r="H75" s="8"/>
    </row>
    <row r="76" spans="1:8" ht="20.100000000000001" customHeight="1" x14ac:dyDescent="0.2">
      <c r="A76" s="8"/>
      <c r="B76" s="8"/>
      <c r="C76" s="8"/>
      <c r="D76" s="8"/>
      <c r="E76" s="8"/>
      <c r="F76" s="8"/>
      <c r="G76" s="8"/>
      <c r="H76" s="8"/>
    </row>
    <row r="77" spans="1:8" ht="20.100000000000001" customHeight="1" x14ac:dyDescent="0.2">
      <c r="A77" s="8"/>
      <c r="B77" s="8"/>
      <c r="C77" s="8"/>
      <c r="D77" s="8"/>
      <c r="E77" s="8"/>
      <c r="F77" s="8"/>
      <c r="G77" s="8"/>
      <c r="H77" s="8"/>
    </row>
    <row r="78" spans="1:8" ht="20.100000000000001" customHeight="1" x14ac:dyDescent="0.2">
      <c r="A78" s="8"/>
      <c r="B78" s="8"/>
      <c r="C78" s="8"/>
      <c r="D78" s="8"/>
      <c r="E78" s="8"/>
      <c r="F78" s="8"/>
      <c r="G78" s="8"/>
      <c r="H78" s="8"/>
    </row>
    <row r="79" spans="1:8" ht="20.100000000000001" customHeight="1" x14ac:dyDescent="0.2">
      <c r="A79" s="8"/>
      <c r="B79" s="8"/>
      <c r="C79" s="8"/>
      <c r="D79" s="8"/>
      <c r="E79" s="8"/>
      <c r="F79" s="8"/>
      <c r="G79" s="8"/>
      <c r="H79" s="8"/>
    </row>
    <row r="80" spans="1:8" ht="20.100000000000001" customHeight="1" x14ac:dyDescent="0.2">
      <c r="A80" s="8"/>
      <c r="B80" s="8"/>
      <c r="C80" s="8"/>
      <c r="D80" s="8"/>
      <c r="E80" s="8"/>
      <c r="F80" s="8"/>
      <c r="G80" s="8"/>
      <c r="H80" s="8"/>
    </row>
    <row r="81" spans="1:8" ht="20.100000000000001" customHeight="1" x14ac:dyDescent="0.2">
      <c r="A81" s="8"/>
      <c r="B81" s="8"/>
      <c r="C81" s="8"/>
      <c r="D81" s="8"/>
      <c r="E81" s="8"/>
      <c r="F81" s="8"/>
      <c r="G81" s="8"/>
      <c r="H81" s="8"/>
    </row>
    <row r="82" spans="1:8" ht="20.100000000000001" customHeight="1" x14ac:dyDescent="0.2">
      <c r="A82" s="8"/>
      <c r="B82" s="8"/>
      <c r="C82" s="8"/>
      <c r="D82" s="8"/>
      <c r="E82" s="8"/>
      <c r="F82" s="8"/>
      <c r="G82" s="8"/>
      <c r="H82" s="8"/>
    </row>
    <row r="83" spans="1:8" ht="20.100000000000001" customHeight="1" x14ac:dyDescent="0.2">
      <c r="A83" s="8"/>
      <c r="B83" s="8"/>
      <c r="C83" s="8"/>
      <c r="D83" s="8"/>
      <c r="E83" s="8"/>
      <c r="F83" s="8"/>
      <c r="G83" s="8"/>
      <c r="H83" s="8"/>
    </row>
    <row r="84" spans="1:8" ht="20.100000000000001" customHeight="1" x14ac:dyDescent="0.2">
      <c r="A84" s="8"/>
      <c r="B84" s="8"/>
      <c r="C84" s="8"/>
      <c r="D84" s="8"/>
      <c r="E84" s="8"/>
      <c r="F84" s="8"/>
      <c r="G84" s="8"/>
      <c r="H84" s="8"/>
    </row>
    <row r="85" spans="1:8" ht="20.100000000000001" customHeight="1" x14ac:dyDescent="0.2">
      <c r="A85" s="8"/>
      <c r="B85" s="8"/>
      <c r="C85" s="8"/>
      <c r="D85" s="8"/>
      <c r="E85" s="8"/>
      <c r="F85" s="8"/>
      <c r="G85" s="8"/>
      <c r="H85" s="8"/>
    </row>
    <row r="86" spans="1:8" ht="20.100000000000001" customHeight="1" x14ac:dyDescent="0.2">
      <c r="A86" s="8"/>
      <c r="B86" s="8"/>
      <c r="C86" s="8"/>
      <c r="D86" s="8"/>
      <c r="E86" s="8"/>
      <c r="F86" s="8"/>
      <c r="G86" s="8"/>
      <c r="H86" s="8"/>
    </row>
    <row r="87" spans="1:8" ht="20.100000000000001" customHeight="1" x14ac:dyDescent="0.2">
      <c r="A87" s="8"/>
      <c r="B87" s="8"/>
      <c r="C87" s="8"/>
      <c r="D87" s="8"/>
      <c r="E87" s="8"/>
      <c r="F87" s="8"/>
      <c r="G87" s="8"/>
      <c r="H87" s="8"/>
    </row>
    <row r="88" spans="1:8" ht="20.100000000000001" customHeight="1" x14ac:dyDescent="0.2">
      <c r="A88" s="8"/>
      <c r="B88" s="8"/>
      <c r="C88" s="8"/>
      <c r="D88" s="8"/>
      <c r="E88" s="8"/>
      <c r="F88" s="8"/>
      <c r="G88" s="8"/>
      <c r="H88" s="8"/>
    </row>
    <row r="89" spans="1:8" ht="20.100000000000001" customHeight="1" x14ac:dyDescent="0.2">
      <c r="A89" s="8"/>
      <c r="B89" s="8"/>
      <c r="C89" s="8"/>
      <c r="D89" s="8"/>
      <c r="E89" s="8"/>
      <c r="F89" s="8"/>
      <c r="G89" s="8"/>
      <c r="H89" s="8"/>
    </row>
    <row r="90" spans="1:8" ht="20.100000000000001" customHeight="1" x14ac:dyDescent="0.2">
      <c r="A90" s="8"/>
      <c r="B90" s="8"/>
      <c r="C90" s="8"/>
      <c r="D90" s="8"/>
      <c r="E90" s="8"/>
      <c r="F90" s="8"/>
      <c r="G90" s="8"/>
      <c r="H90" s="8"/>
    </row>
    <row r="91" spans="1:8" ht="20.100000000000001" customHeight="1" x14ac:dyDescent="0.2">
      <c r="A91" s="8"/>
      <c r="B91" s="8"/>
      <c r="C91" s="8"/>
      <c r="D91" s="8"/>
      <c r="E91" s="8"/>
      <c r="F91" s="8"/>
      <c r="G91" s="8"/>
      <c r="H91" s="8"/>
    </row>
    <row r="92" spans="1:8" ht="20.100000000000001" customHeight="1" x14ac:dyDescent="0.2">
      <c r="A92" s="8"/>
      <c r="B92" s="8"/>
      <c r="C92" s="8"/>
      <c r="D92" s="8"/>
      <c r="E92" s="8"/>
      <c r="F92" s="8"/>
      <c r="G92" s="8"/>
      <c r="H92" s="8"/>
    </row>
    <row r="93" spans="1:8" ht="20.100000000000001" customHeight="1" x14ac:dyDescent="0.2">
      <c r="A93" s="8"/>
      <c r="B93" s="8"/>
      <c r="C93" s="8"/>
      <c r="D93" s="8"/>
      <c r="E93" s="8"/>
      <c r="F93" s="8"/>
      <c r="G93" s="8"/>
      <c r="H93" s="8"/>
    </row>
    <row r="94" spans="1:8" ht="20.100000000000001" customHeight="1" x14ac:dyDescent="0.2">
      <c r="A94" s="8"/>
      <c r="B94" s="8"/>
      <c r="C94" s="8"/>
      <c r="D94" s="8"/>
      <c r="E94" s="8"/>
      <c r="F94" s="8"/>
      <c r="G94" s="8"/>
      <c r="H94" s="8"/>
    </row>
    <row r="95" spans="1:8" ht="20.100000000000001" customHeight="1" x14ac:dyDescent="0.2">
      <c r="A95" s="8"/>
      <c r="B95" s="8"/>
      <c r="C95" s="8"/>
      <c r="D95" s="8"/>
      <c r="E95" s="8"/>
      <c r="F95" s="8"/>
      <c r="G95" s="8"/>
      <c r="H95" s="8"/>
    </row>
    <row r="96" spans="1:8" ht="20.100000000000001" customHeight="1" x14ac:dyDescent="0.2">
      <c r="A96" s="8"/>
      <c r="B96" s="8"/>
      <c r="C96" s="8"/>
      <c r="D96" s="8"/>
      <c r="E96" s="8"/>
      <c r="F96" s="8"/>
      <c r="G96" s="8"/>
      <c r="H96" s="8"/>
    </row>
    <row r="97" spans="1:8" ht="20.100000000000001" customHeight="1" x14ac:dyDescent="0.2">
      <c r="A97" s="8"/>
      <c r="B97" s="8"/>
      <c r="C97" s="8"/>
      <c r="D97" s="8"/>
      <c r="E97" s="8"/>
      <c r="F97" s="8"/>
      <c r="G97" s="8"/>
      <c r="H97" s="8"/>
    </row>
  </sheetData>
  <mergeCells count="52">
    <mergeCell ref="A43:B43"/>
    <mergeCell ref="A35:B35"/>
    <mergeCell ref="A36:B36"/>
    <mergeCell ref="A37:B37"/>
    <mergeCell ref="A38:B38"/>
    <mergeCell ref="A39:B39"/>
    <mergeCell ref="A42:B42"/>
    <mergeCell ref="A31:B31"/>
    <mergeCell ref="A32:B32"/>
    <mergeCell ref="A33:B33"/>
    <mergeCell ref="A41:B41"/>
    <mergeCell ref="A34:B34"/>
    <mergeCell ref="A29:B29"/>
    <mergeCell ref="A30:B30"/>
    <mergeCell ref="A23:B23"/>
    <mergeCell ref="A24:B24"/>
    <mergeCell ref="A25:B25"/>
    <mergeCell ref="A26:B26"/>
    <mergeCell ref="A27:B27"/>
    <mergeCell ref="A1:H1"/>
    <mergeCell ref="A16:B16"/>
    <mergeCell ref="A17:B17"/>
    <mergeCell ref="A18:B18"/>
    <mergeCell ref="A12:B12"/>
    <mergeCell ref="A22:B22"/>
    <mergeCell ref="B2:H2"/>
    <mergeCell ref="A8:B8"/>
    <mergeCell ref="A9:B9"/>
    <mergeCell ref="A10:B10"/>
    <mergeCell ref="A11:B11"/>
    <mergeCell ref="A6:B6"/>
    <mergeCell ref="A13:B13"/>
    <mergeCell ref="A15:B15"/>
    <mergeCell ref="A21:B21"/>
    <mergeCell ref="A19:B19"/>
    <mergeCell ref="A20:B20"/>
    <mergeCell ref="A53:B53"/>
    <mergeCell ref="A44:B44"/>
    <mergeCell ref="A45:B45"/>
    <mergeCell ref="A46:B46"/>
    <mergeCell ref="A47:B47"/>
    <mergeCell ref="A48:B48"/>
    <mergeCell ref="A49:B49"/>
    <mergeCell ref="A50:B50"/>
    <mergeCell ref="A51:B51"/>
    <mergeCell ref="A52:B52"/>
    <mergeCell ref="A61:B61"/>
    <mergeCell ref="A54:B54"/>
    <mergeCell ref="A55:B55"/>
    <mergeCell ref="A56:B56"/>
    <mergeCell ref="A58:B58"/>
    <mergeCell ref="A60:B60"/>
  </mergeCells>
  <phoneticPr fontId="5" type="noConversion"/>
  <conditionalFormatting sqref="A6:A40">
    <cfRule type="cellIs" dxfId="10" priority="6" stopIfTrue="1" operator="equal">
      <formula>0</formula>
    </cfRule>
  </conditionalFormatting>
  <conditionalFormatting sqref="A63">
    <cfRule type="cellIs" dxfId="9" priority="13" stopIfTrue="1" operator="equal">
      <formula>0</formula>
    </cfRule>
  </conditionalFormatting>
  <conditionalFormatting sqref="A41:H43">
    <cfRule type="cellIs" dxfId="8" priority="1" stopIfTrue="1" operator="equal">
      <formula>0</formula>
    </cfRule>
  </conditionalFormatting>
  <conditionalFormatting sqref="B7 B13:B14 B20 B22 C48:G49 B52:H61">
    <cfRule type="cellIs" dxfId="7" priority="14" stopIfTrue="1" operator="equal">
      <formula>0</formula>
    </cfRule>
  </conditionalFormatting>
  <conditionalFormatting sqref="B51:G51">
    <cfRule type="cellIs" dxfId="6" priority="3" stopIfTrue="1" operator="equal">
      <formula>0</formula>
    </cfRule>
  </conditionalFormatting>
  <conditionalFormatting sqref="B23:H40">
    <cfRule type="cellIs" dxfId="5" priority="4" stopIfTrue="1" operator="equal">
      <formula>0</formula>
    </cfRule>
  </conditionalFormatting>
  <conditionalFormatting sqref="B44:H47 A44:A61 H48:H51">
    <cfRule type="cellIs" dxfId="4" priority="15" stopIfTrue="1" operator="equal">
      <formula>0</formula>
    </cfRule>
  </conditionalFormatting>
  <conditionalFormatting sqref="C6:H22">
    <cfRule type="cellIs" dxfId="3" priority="5" stopIfTrue="1" operator="equal">
      <formula>0</formula>
    </cfRule>
  </conditionalFormatting>
  <pageMargins left="0.5" right="0.5" top="0.75" bottom="0.5" header="0.5" footer="0.25"/>
  <pageSetup orientation="portrait" horizontalDpi="4294967292" verticalDpi="4294967292" r:id="rId1"/>
  <headerFooter>
    <oddFooter>&amp;R&amp;"Arial,Regular"&amp;F, &amp;A</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13"/>
  <sheetViews>
    <sheetView showGridLines="0" showZeros="0" view="pageLayout" topLeftCell="A12" workbookViewId="0">
      <selection activeCell="D48" sqref="D48"/>
    </sheetView>
  </sheetViews>
  <sheetFormatPr defaultColWidth="11.125" defaultRowHeight="20.100000000000001" customHeight="1" x14ac:dyDescent="0.2"/>
  <cols>
    <col min="1" max="1" width="11.5" style="7" customWidth="1"/>
    <col min="2" max="2" width="9.625" style="7" customWidth="1"/>
    <col min="3" max="8" width="9.375" style="7" customWidth="1"/>
    <col min="9" max="9" width="7.375" style="7" customWidth="1"/>
    <col min="10" max="16384" width="11.125" style="7"/>
  </cols>
  <sheetData>
    <row r="1" spans="1:256" s="42" customFormat="1" ht="20.100000000000001" customHeight="1" x14ac:dyDescent="0.25">
      <c r="A1" s="433" t="s">
        <v>138</v>
      </c>
      <c r="B1" s="433"/>
      <c r="C1" s="433"/>
      <c r="D1" s="433"/>
      <c r="E1" s="433"/>
      <c r="F1" s="433"/>
      <c r="G1" s="433"/>
      <c r="H1" s="433"/>
      <c r="I1"/>
      <c r="J1"/>
      <c r="K1"/>
      <c r="L1"/>
      <c r="M1"/>
      <c r="N1"/>
      <c r="O1"/>
      <c r="P1"/>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s="42" customFormat="1" ht="20.100000000000001" customHeight="1" thickBot="1" x14ac:dyDescent="0.25">
      <c r="A2" s="39" t="s">
        <v>7</v>
      </c>
      <c r="B2" s="510">
        <f>'Draft Detailed Budget'!B2</f>
        <v>0</v>
      </c>
      <c r="C2" s="510"/>
      <c r="D2" s="510"/>
      <c r="E2" s="510"/>
      <c r="F2" s="510"/>
      <c r="G2" s="510"/>
      <c r="H2" s="510"/>
      <c r="I2" s="61"/>
      <c r="J2"/>
      <c r="K2"/>
      <c r="L2"/>
      <c r="M2"/>
      <c r="N2"/>
      <c r="O2"/>
      <c r="P2"/>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42" customFormat="1" ht="20.100000000000001" customHeight="1" x14ac:dyDescent="0.25">
      <c r="A3" s="40" t="s">
        <v>8</v>
      </c>
      <c r="B3" s="7"/>
      <c r="C3" s="7"/>
      <c r="D3" s="7"/>
      <c r="E3" s="7"/>
      <c r="F3" s="7"/>
      <c r="G3" s="7"/>
      <c r="H3" s="7"/>
      <c r="I3"/>
      <c r="J3"/>
      <c r="K3"/>
      <c r="L3"/>
      <c r="M3"/>
      <c r="N3"/>
      <c r="O3"/>
      <c r="P3"/>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s="42" customFormat="1" ht="20.100000000000001" customHeight="1" x14ac:dyDescent="0.25">
      <c r="A4" s="40" t="s">
        <v>157</v>
      </c>
      <c r="B4" s="7" t="s">
        <v>229</v>
      </c>
      <c r="C4" s="7"/>
      <c r="D4" s="7"/>
      <c r="E4" s="7"/>
      <c r="F4" s="7"/>
      <c r="G4" s="7"/>
      <c r="H4" s="7"/>
      <c r="I4"/>
      <c r="J4"/>
      <c r="K4"/>
      <c r="L4"/>
      <c r="M4"/>
      <c r="N4"/>
      <c r="O4"/>
      <c r="P4"/>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s="42" customFormat="1" ht="20.100000000000001" customHeight="1" x14ac:dyDescent="0.25">
      <c r="A5" s="40" t="s">
        <v>158</v>
      </c>
      <c r="B5" s="7"/>
      <c r="C5" s="7"/>
      <c r="D5" s="7"/>
      <c r="E5" s="7"/>
      <c r="F5" s="7"/>
      <c r="G5" s="7"/>
      <c r="H5" s="7"/>
      <c r="I5"/>
      <c r="J5"/>
      <c r="K5"/>
      <c r="L5"/>
      <c r="M5"/>
      <c r="N5"/>
      <c r="O5"/>
      <c r="P5"/>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2.75" x14ac:dyDescent="0.2">
      <c r="A6" s="435"/>
      <c r="B6" s="436"/>
      <c r="C6" s="26" t="s">
        <v>95</v>
      </c>
      <c r="D6" s="26" t="s">
        <v>67</v>
      </c>
      <c r="E6" s="26" t="s">
        <v>68</v>
      </c>
      <c r="F6" s="26" t="s">
        <v>142</v>
      </c>
      <c r="G6" s="27" t="s">
        <v>0</v>
      </c>
      <c r="H6" s="28" t="s">
        <v>69</v>
      </c>
    </row>
    <row r="7" spans="1:256" ht="12.75" x14ac:dyDescent="0.2">
      <c r="A7" s="11" t="s">
        <v>105</v>
      </c>
      <c r="B7" s="35"/>
      <c r="C7" s="23"/>
      <c r="D7" s="23"/>
      <c r="E7" s="23"/>
      <c r="F7" s="23"/>
      <c r="G7" s="24"/>
      <c r="H7" s="25"/>
    </row>
    <row r="8" spans="1:256" ht="12.75" x14ac:dyDescent="0.2">
      <c r="A8" s="414"/>
      <c r="B8" s="437"/>
      <c r="C8" s="9"/>
      <c r="D8" s="9"/>
      <c r="E8" s="9"/>
      <c r="F8" s="9"/>
      <c r="G8" s="19"/>
      <c r="H8" s="15">
        <f>SUM(C8:G8)</f>
        <v>0</v>
      </c>
    </row>
    <row r="9" spans="1:256" ht="12.75" x14ac:dyDescent="0.2">
      <c r="A9" s="414"/>
      <c r="B9" s="437"/>
      <c r="C9" s="9"/>
      <c r="D9" s="9"/>
      <c r="E9" s="9"/>
      <c r="F9" s="9"/>
      <c r="G9" s="19"/>
      <c r="H9" s="15">
        <f>SUM(C9:G9)</f>
        <v>0</v>
      </c>
    </row>
    <row r="10" spans="1:256" ht="12.75" x14ac:dyDescent="0.2">
      <c r="A10" s="414"/>
      <c r="B10" s="437"/>
      <c r="C10" s="9"/>
      <c r="D10" s="9"/>
      <c r="E10" s="9"/>
      <c r="F10" s="9"/>
      <c r="G10" s="19"/>
      <c r="H10" s="15">
        <f>SUM(C10:G10)</f>
        <v>0</v>
      </c>
    </row>
    <row r="11" spans="1:256" ht="12.75" x14ac:dyDescent="0.2">
      <c r="A11" s="414"/>
      <c r="B11" s="415"/>
      <c r="C11" s="9"/>
      <c r="D11" s="9"/>
      <c r="E11" s="9"/>
      <c r="F11" s="9"/>
      <c r="G11" s="19"/>
      <c r="H11" s="15">
        <f>SUM(C11:G11)</f>
        <v>0</v>
      </c>
    </row>
    <row r="12" spans="1:256" ht="12.75" x14ac:dyDescent="0.2">
      <c r="A12" s="414"/>
      <c r="B12" s="415"/>
      <c r="C12" s="9"/>
      <c r="D12" s="9"/>
      <c r="E12" s="9"/>
      <c r="F12" s="9"/>
      <c r="G12" s="19"/>
      <c r="H12" s="15"/>
    </row>
    <row r="13" spans="1:256" ht="12.75" x14ac:dyDescent="0.2">
      <c r="A13" s="422" t="s">
        <v>76</v>
      </c>
      <c r="B13" s="423"/>
      <c r="C13" s="9">
        <f>SUM(C8:C12)</f>
        <v>0</v>
      </c>
      <c r="D13" s="9">
        <f>SUM(D8:D12)</f>
        <v>0</v>
      </c>
      <c r="E13" s="9">
        <f>SUM(E8:E12)</f>
        <v>0</v>
      </c>
      <c r="F13" s="9">
        <f>SUM(F8:F12)</f>
        <v>0</v>
      </c>
      <c r="G13" s="19">
        <f>SUM(G8:G12)</f>
        <v>0</v>
      </c>
      <c r="H13" s="15">
        <f>SUM(C13:G13)</f>
        <v>0</v>
      </c>
    </row>
    <row r="14" spans="1:256" ht="12.75" x14ac:dyDescent="0.2">
      <c r="A14" s="12" t="s">
        <v>77</v>
      </c>
      <c r="B14" s="12"/>
      <c r="C14" s="12"/>
      <c r="D14" s="12"/>
      <c r="E14" s="12"/>
      <c r="F14" s="12"/>
      <c r="G14" s="20"/>
      <c r="H14" s="16"/>
    </row>
    <row r="15" spans="1:256" ht="12.75" x14ac:dyDescent="0.2">
      <c r="A15" s="414">
        <f>A8</f>
        <v>0</v>
      </c>
      <c r="B15" s="415"/>
      <c r="C15" s="9"/>
      <c r="D15" s="9"/>
      <c r="E15" s="9"/>
      <c r="F15" s="9"/>
      <c r="G15" s="19"/>
      <c r="H15" s="15">
        <f>SUM(C15:G15)</f>
        <v>0</v>
      </c>
    </row>
    <row r="16" spans="1:256" ht="12.75" x14ac:dyDescent="0.2">
      <c r="A16" s="414">
        <f>A9</f>
        <v>0</v>
      </c>
      <c r="B16" s="415"/>
      <c r="C16" s="9"/>
      <c r="D16" s="9"/>
      <c r="E16" s="9"/>
      <c r="F16" s="9"/>
      <c r="G16" s="19"/>
      <c r="H16" s="15">
        <f>SUM(C16:G16)</f>
        <v>0</v>
      </c>
    </row>
    <row r="17" spans="1:8" ht="12.75" x14ac:dyDescent="0.2">
      <c r="A17" s="414">
        <f>A10</f>
        <v>0</v>
      </c>
      <c r="B17" s="415"/>
      <c r="C17" s="9"/>
      <c r="D17" s="9"/>
      <c r="E17" s="9"/>
      <c r="F17" s="9"/>
      <c r="G17" s="19"/>
      <c r="H17" s="15">
        <f>SUM(C17:G17)</f>
        <v>0</v>
      </c>
    </row>
    <row r="18" spans="1:8" ht="12.75" x14ac:dyDescent="0.2">
      <c r="A18" s="414">
        <f>A11</f>
        <v>0</v>
      </c>
      <c r="B18" s="415"/>
      <c r="C18" s="9"/>
      <c r="D18" s="9"/>
      <c r="E18" s="9"/>
      <c r="F18" s="9"/>
      <c r="G18" s="19"/>
      <c r="H18" s="15">
        <f>SUM(C18:G18)</f>
        <v>0</v>
      </c>
    </row>
    <row r="19" spans="1:8" ht="12.75" x14ac:dyDescent="0.2">
      <c r="A19" s="414"/>
      <c r="B19" s="415"/>
      <c r="C19" s="9"/>
      <c r="D19" s="9"/>
      <c r="E19" s="9"/>
      <c r="F19" s="9"/>
      <c r="G19" s="19"/>
      <c r="H19" s="15"/>
    </row>
    <row r="20" spans="1:8" ht="12.75" x14ac:dyDescent="0.2">
      <c r="A20" s="422" t="s">
        <v>58</v>
      </c>
      <c r="B20" s="423"/>
      <c r="C20" s="9">
        <f>SUM(C15:C19)</f>
        <v>0</v>
      </c>
      <c r="D20" s="9">
        <f>SUM(D15:D19)</f>
        <v>0</v>
      </c>
      <c r="E20" s="9">
        <f>SUM(E15:E19)</f>
        <v>0</v>
      </c>
      <c r="F20" s="9">
        <f>SUM(F15:F19)</f>
        <v>0</v>
      </c>
      <c r="G20" s="19">
        <f>SUM(G15:G19)</f>
        <v>0</v>
      </c>
      <c r="H20" s="15">
        <f>SUM(C20:G20)</f>
        <v>0</v>
      </c>
    </row>
    <row r="21" spans="1:8" ht="12.75" x14ac:dyDescent="0.2">
      <c r="A21" s="414"/>
      <c r="B21" s="415"/>
      <c r="C21" s="9"/>
      <c r="D21" s="9"/>
      <c r="E21" s="9"/>
      <c r="F21" s="9"/>
      <c r="G21" s="19"/>
      <c r="H21" s="15">
        <f>SUM(C21:G21)</f>
        <v>0</v>
      </c>
    </row>
    <row r="22" spans="1:8" ht="12.75" x14ac:dyDescent="0.2">
      <c r="A22" s="428" t="s">
        <v>96</v>
      </c>
      <c r="B22" s="429"/>
      <c r="C22" s="10">
        <f>C20+C13</f>
        <v>0</v>
      </c>
      <c r="D22" s="10">
        <f>D20+D13</f>
        <v>0</v>
      </c>
      <c r="E22" s="10">
        <f>E20+E13</f>
        <v>0</v>
      </c>
      <c r="F22" s="10">
        <f>F20+F13</f>
        <v>0</v>
      </c>
      <c r="G22" s="21">
        <f>G20+G13</f>
        <v>0</v>
      </c>
      <c r="H22" s="17">
        <f>SUM(C22:G22)</f>
        <v>0</v>
      </c>
    </row>
    <row r="23" spans="1:8" ht="12" customHeight="1" x14ac:dyDescent="0.2">
      <c r="A23" s="420" t="s">
        <v>160</v>
      </c>
      <c r="B23" s="421"/>
      <c r="C23" s="13"/>
      <c r="D23" s="13"/>
      <c r="E23" s="13"/>
      <c r="F23" s="13"/>
      <c r="G23" s="22"/>
      <c r="H23" s="18"/>
    </row>
    <row r="24" spans="1:8" ht="12.75" x14ac:dyDescent="0.2">
      <c r="A24" s="416" t="s">
        <v>124</v>
      </c>
      <c r="B24" s="417"/>
      <c r="C24" s="33"/>
      <c r="D24" s="33"/>
      <c r="E24" s="33"/>
      <c r="F24" s="33"/>
      <c r="G24" s="34"/>
      <c r="H24" s="15">
        <f>SUM(C24:G24)</f>
        <v>0</v>
      </c>
    </row>
    <row r="25" spans="1:8" ht="12.75" x14ac:dyDescent="0.2">
      <c r="A25" s="416" t="s">
        <v>125</v>
      </c>
      <c r="B25" s="417"/>
      <c r="C25" s="33"/>
      <c r="D25" s="33"/>
      <c r="E25" s="33"/>
      <c r="F25" s="33"/>
      <c r="G25" s="34"/>
      <c r="H25" s="15">
        <f>SUM(C25:G25)</f>
        <v>0</v>
      </c>
    </row>
    <row r="26" spans="1:8" ht="12.75" x14ac:dyDescent="0.2">
      <c r="A26" s="426"/>
      <c r="B26" s="427"/>
      <c r="C26" s="9"/>
      <c r="D26" s="9"/>
      <c r="E26" s="9"/>
      <c r="F26" s="9"/>
      <c r="G26" s="19"/>
      <c r="H26" s="15">
        <f>SUM(C26:G26)</f>
        <v>0</v>
      </c>
    </row>
    <row r="27" spans="1:8" ht="12.75" x14ac:dyDescent="0.2">
      <c r="A27" s="412" t="s">
        <v>82</v>
      </c>
      <c r="B27" s="413"/>
      <c r="C27" s="9">
        <f>ROUND(SUM(C24:C25),0)</f>
        <v>0</v>
      </c>
      <c r="D27" s="9">
        <f>ROUND(SUM(D24:D25),0)</f>
        <v>0</v>
      </c>
      <c r="E27" s="9">
        <f>ROUND(SUM(E24:E25),0)</f>
        <v>0</v>
      </c>
      <c r="F27" s="9">
        <f>ROUND(SUM(F24:F25),0)</f>
        <v>0</v>
      </c>
      <c r="G27" s="19">
        <f>ROUND(SUM(G24:G25),0)</f>
        <v>0</v>
      </c>
      <c r="H27" s="15">
        <f>SUM(C27:G27)</f>
        <v>0</v>
      </c>
    </row>
    <row r="28" spans="1:8" ht="12.75" x14ac:dyDescent="0.2">
      <c r="A28" s="14" t="s">
        <v>151</v>
      </c>
      <c r="B28" s="14"/>
      <c r="C28" s="13"/>
      <c r="D28" s="13"/>
      <c r="E28" s="13"/>
      <c r="F28" s="13"/>
      <c r="G28" s="22"/>
      <c r="H28" s="18"/>
    </row>
    <row r="29" spans="1:8" ht="12.75" x14ac:dyDescent="0.2">
      <c r="A29" s="416" t="s">
        <v>115</v>
      </c>
      <c r="B29" s="417"/>
      <c r="C29" s="33"/>
      <c r="D29" s="33"/>
      <c r="E29" s="33"/>
      <c r="F29" s="33"/>
      <c r="G29" s="34"/>
      <c r="H29" s="15">
        <f>SUM(C29:G29)</f>
        <v>0</v>
      </c>
    </row>
    <row r="30" spans="1:8" ht="12" customHeight="1" x14ac:dyDescent="0.2">
      <c r="A30" s="416" t="s">
        <v>143</v>
      </c>
      <c r="B30" s="417"/>
      <c r="C30" s="33"/>
      <c r="D30" s="33"/>
      <c r="E30" s="33"/>
      <c r="F30" s="33"/>
      <c r="G30" s="34"/>
      <c r="H30" s="15">
        <f>SUM(C30:G30)</f>
        <v>0</v>
      </c>
    </row>
    <row r="31" spans="1:8" ht="12.75" x14ac:dyDescent="0.2">
      <c r="A31" s="418"/>
      <c r="B31" s="419"/>
      <c r="C31" s="9"/>
      <c r="D31" s="9"/>
      <c r="E31" s="9"/>
      <c r="F31" s="9"/>
      <c r="G31" s="19"/>
      <c r="H31" s="15">
        <f>SUM(C31:G31)</f>
        <v>0</v>
      </c>
    </row>
    <row r="32" spans="1:8" ht="12.75" x14ac:dyDescent="0.2">
      <c r="A32" s="412" t="s">
        <v>152</v>
      </c>
      <c r="B32" s="413"/>
      <c r="C32" s="9">
        <f>ROUND(SUM(C29:C30),0)</f>
        <v>0</v>
      </c>
      <c r="D32" s="9">
        <f>ROUND(SUM(D29:D30),0)</f>
        <v>0</v>
      </c>
      <c r="E32" s="9">
        <f>ROUND(SUM(E29:E30),0)</f>
        <v>0</v>
      </c>
      <c r="F32" s="9">
        <f>ROUND(SUM(F29:F30),0)</f>
        <v>0</v>
      </c>
      <c r="G32" s="19">
        <f>ROUND(SUM(G29:G30),0)</f>
        <v>0</v>
      </c>
      <c r="H32" s="15">
        <f>SUM(C32:G32)</f>
        <v>0</v>
      </c>
    </row>
    <row r="33" spans="1:8" ht="12" customHeight="1" x14ac:dyDescent="0.2">
      <c r="A33" s="424" t="s">
        <v>176</v>
      </c>
      <c r="B33" s="425"/>
      <c r="C33" s="13" t="s">
        <v>186</v>
      </c>
      <c r="D33" s="13"/>
      <c r="E33" s="13"/>
      <c r="F33" s="13"/>
      <c r="G33" s="22"/>
      <c r="H33" s="18"/>
    </row>
    <row r="34" spans="1:8" ht="12.75" hidden="1" x14ac:dyDescent="0.2">
      <c r="A34" s="410" t="s">
        <v>42</v>
      </c>
      <c r="B34" s="411"/>
      <c r="C34" s="33"/>
      <c r="D34" s="33"/>
      <c r="E34" s="33"/>
      <c r="F34" s="33"/>
      <c r="G34" s="34"/>
      <c r="H34" s="15"/>
    </row>
    <row r="35" spans="1:8" ht="12" hidden="1" customHeight="1" x14ac:dyDescent="0.2">
      <c r="A35" s="410" t="s">
        <v>43</v>
      </c>
      <c r="B35" s="411"/>
      <c r="C35" s="33"/>
      <c r="D35" s="33"/>
      <c r="E35" s="33"/>
      <c r="F35" s="33"/>
      <c r="G35" s="34"/>
      <c r="H35" s="15"/>
    </row>
    <row r="36" spans="1:8" ht="12.75" hidden="1" x14ac:dyDescent="0.2">
      <c r="A36" s="410" t="s">
        <v>44</v>
      </c>
      <c r="B36" s="411"/>
      <c r="C36" s="33"/>
      <c r="D36" s="33"/>
      <c r="E36" s="33"/>
      <c r="F36" s="33"/>
      <c r="G36" s="34"/>
      <c r="H36" s="15"/>
    </row>
    <row r="37" spans="1:8" ht="12.75" hidden="1" x14ac:dyDescent="0.2">
      <c r="A37" s="410" t="s">
        <v>45</v>
      </c>
      <c r="B37" s="411"/>
      <c r="C37" s="33"/>
      <c r="D37" s="33"/>
      <c r="E37" s="33"/>
      <c r="F37" s="33"/>
      <c r="G37" s="34"/>
      <c r="H37" s="15"/>
    </row>
    <row r="38" spans="1:8" ht="12.75" x14ac:dyDescent="0.2">
      <c r="A38" s="457"/>
      <c r="B38" s="461"/>
      <c r="C38" s="9"/>
      <c r="D38" s="9"/>
      <c r="E38" s="9"/>
      <c r="F38" s="9"/>
      <c r="G38" s="19"/>
      <c r="H38" s="15"/>
    </row>
    <row r="39" spans="1:8" ht="12.75" x14ac:dyDescent="0.2">
      <c r="A39" s="412" t="s">
        <v>61</v>
      </c>
      <c r="B39" s="413"/>
      <c r="C39" s="9">
        <f>SUM(C34:C37)</f>
        <v>0</v>
      </c>
      <c r="D39" s="9">
        <f>SUM(D34:D37)</f>
        <v>0</v>
      </c>
      <c r="E39" s="9">
        <f>SUM(E34:E37)</f>
        <v>0</v>
      </c>
      <c r="F39" s="9">
        <f>SUM(F34:F37)</f>
        <v>0</v>
      </c>
      <c r="G39" s="19">
        <f>SUM(G34:G37)</f>
        <v>0</v>
      </c>
      <c r="H39" s="15">
        <f>SUM(C39:G39)</f>
        <v>0</v>
      </c>
    </row>
    <row r="40" spans="1:8" ht="12.75" x14ac:dyDescent="0.2">
      <c r="A40" s="12" t="s">
        <v>149</v>
      </c>
      <c r="B40" s="12"/>
      <c r="C40" s="13"/>
      <c r="D40" s="13"/>
      <c r="E40" s="13"/>
      <c r="F40" s="13"/>
      <c r="G40" s="22"/>
      <c r="H40" s="18"/>
    </row>
    <row r="41" spans="1:8" ht="12.75" x14ac:dyDescent="0.2">
      <c r="A41" s="416" t="s">
        <v>164</v>
      </c>
      <c r="B41" s="417"/>
      <c r="C41" s="33"/>
      <c r="D41" s="33"/>
      <c r="E41" s="33"/>
      <c r="F41" s="33"/>
      <c r="G41" s="34"/>
      <c r="H41" s="15">
        <f>SUM(C41:G41)</f>
        <v>0</v>
      </c>
    </row>
    <row r="42" spans="1:8" ht="12.75" x14ac:dyDescent="0.2">
      <c r="A42" s="416"/>
      <c r="B42" s="417"/>
      <c r="C42" s="33"/>
      <c r="D42" s="33"/>
      <c r="E42" s="33"/>
      <c r="F42" s="33"/>
      <c r="G42" s="34"/>
      <c r="H42" s="15"/>
    </row>
    <row r="43" spans="1:8" ht="12.75" x14ac:dyDescent="0.2">
      <c r="A43" s="416"/>
      <c r="B43" s="417"/>
      <c r="C43" s="33"/>
      <c r="D43" s="33"/>
      <c r="E43" s="33"/>
      <c r="F43" s="33"/>
      <c r="G43" s="34"/>
      <c r="H43" s="15">
        <f>SUM(C43:G43)</f>
        <v>0</v>
      </c>
    </row>
    <row r="44" spans="1:8" ht="12.75" x14ac:dyDescent="0.2">
      <c r="A44" s="418"/>
      <c r="B44" s="419"/>
      <c r="C44" s="9"/>
      <c r="D44" s="9"/>
      <c r="E44" s="9"/>
      <c r="F44" s="9"/>
      <c r="G44" s="19"/>
      <c r="H44" s="15">
        <f>SUM(C44:G44)</f>
        <v>0</v>
      </c>
    </row>
    <row r="45" spans="1:8" ht="12" customHeight="1" x14ac:dyDescent="0.2">
      <c r="A45" s="412" t="s">
        <v>150</v>
      </c>
      <c r="B45" s="413"/>
      <c r="C45" s="9">
        <f>ROUND(SUM(C41:C43),0)</f>
        <v>0</v>
      </c>
      <c r="D45" s="9">
        <f>ROUND(SUM(D41:D43),0)</f>
        <v>0</v>
      </c>
      <c r="E45" s="9">
        <f>ROUND(SUM(E41:E43),0)</f>
        <v>0</v>
      </c>
      <c r="F45" s="9">
        <f>ROUND(SUM(F41:F43),0)</f>
        <v>0</v>
      </c>
      <c r="G45" s="19">
        <f>ROUND(SUM(G41:G43),0)</f>
        <v>0</v>
      </c>
      <c r="H45" s="15">
        <f>SUM(C45:G45)</f>
        <v>0</v>
      </c>
    </row>
    <row r="46" spans="1:8" ht="12.75" x14ac:dyDescent="0.2">
      <c r="A46" s="420" t="s">
        <v>153</v>
      </c>
      <c r="B46" s="421"/>
      <c r="C46" s="13"/>
      <c r="D46" s="13"/>
      <c r="E46" s="13"/>
      <c r="F46" s="13"/>
      <c r="G46" s="22"/>
      <c r="H46" s="18"/>
    </row>
    <row r="47" spans="1:8" ht="12.75" x14ac:dyDescent="0.2">
      <c r="A47" s="416" t="s">
        <v>154</v>
      </c>
      <c r="B47" s="417"/>
      <c r="C47" s="33"/>
      <c r="D47" s="33"/>
      <c r="E47" s="33"/>
      <c r="F47" s="33"/>
      <c r="G47" s="34"/>
      <c r="H47" s="15">
        <f t="shared" ref="H47:H53" si="0">SUM(C47:G47)</f>
        <v>0</v>
      </c>
    </row>
    <row r="48" spans="1:8" ht="12.75" x14ac:dyDescent="0.2">
      <c r="A48" s="410" t="s">
        <v>167</v>
      </c>
      <c r="B48" s="411"/>
      <c r="C48" s="33"/>
      <c r="D48" s="33"/>
      <c r="E48" s="33"/>
      <c r="F48" s="33"/>
      <c r="G48" s="34"/>
      <c r="H48" s="15">
        <f t="shared" si="0"/>
        <v>0</v>
      </c>
    </row>
    <row r="49" spans="1:8" ht="12.75" x14ac:dyDescent="0.2">
      <c r="A49" s="410" t="s">
        <v>168</v>
      </c>
      <c r="B49" s="411"/>
      <c r="C49" s="33"/>
      <c r="D49" s="33"/>
      <c r="E49" s="33"/>
      <c r="F49" s="33"/>
      <c r="G49" s="34"/>
      <c r="H49" s="15">
        <f t="shared" si="0"/>
        <v>0</v>
      </c>
    </row>
    <row r="50" spans="1:8" ht="12.75" x14ac:dyDescent="0.2">
      <c r="A50" s="410" t="s">
        <v>169</v>
      </c>
      <c r="B50" s="411"/>
      <c r="C50" s="33"/>
      <c r="D50" s="33"/>
      <c r="E50" s="33"/>
      <c r="F50" s="33"/>
      <c r="G50" s="34"/>
      <c r="H50" s="15">
        <f t="shared" si="0"/>
        <v>0</v>
      </c>
    </row>
    <row r="51" spans="1:8" ht="12.75" x14ac:dyDescent="0.2">
      <c r="A51" s="416" t="s">
        <v>45</v>
      </c>
      <c r="B51" s="417"/>
      <c r="C51" s="33"/>
      <c r="D51" s="33"/>
      <c r="E51" s="33"/>
      <c r="F51" s="33"/>
      <c r="G51" s="34"/>
      <c r="H51" s="15">
        <f t="shared" si="0"/>
        <v>0</v>
      </c>
    </row>
    <row r="52" spans="1:8" ht="12.75" x14ac:dyDescent="0.2">
      <c r="A52" s="418"/>
      <c r="B52" s="419"/>
      <c r="C52" s="9"/>
      <c r="D52" s="9"/>
      <c r="E52" s="9"/>
      <c r="F52" s="9"/>
      <c r="G52" s="19"/>
      <c r="H52" s="15">
        <f t="shared" si="0"/>
        <v>0</v>
      </c>
    </row>
    <row r="53" spans="1:8" ht="12.75" x14ac:dyDescent="0.2">
      <c r="A53" s="412" t="s">
        <v>48</v>
      </c>
      <c r="B53" s="413"/>
      <c r="C53" s="9">
        <f>ROUND(SUM(C47:C51),0)</f>
        <v>0</v>
      </c>
      <c r="D53" s="9">
        <f>ROUND(SUM(D47:D51),0)</f>
        <v>0</v>
      </c>
      <c r="E53" s="9">
        <f>ROUND(SUM(E47:E51),0)</f>
        <v>0</v>
      </c>
      <c r="F53" s="9">
        <f>ROUND(SUM(F47:F51),0)</f>
        <v>0</v>
      </c>
      <c r="G53" s="19">
        <f>ROUND(SUM(G47:G51),0)</f>
        <v>0</v>
      </c>
      <c r="H53" s="15">
        <f t="shared" si="0"/>
        <v>0</v>
      </c>
    </row>
    <row r="54" spans="1:8" ht="12.75" x14ac:dyDescent="0.2">
      <c r="A54" s="412"/>
      <c r="B54" s="413"/>
      <c r="C54" s="9"/>
      <c r="D54" s="9"/>
      <c r="E54" s="9"/>
      <c r="F54" s="9"/>
      <c r="G54" s="19"/>
      <c r="H54" s="15"/>
    </row>
    <row r="55" spans="1:8" ht="12.75" x14ac:dyDescent="0.2">
      <c r="A55" s="426" t="s">
        <v>84</v>
      </c>
      <c r="B55" s="427"/>
      <c r="C55" s="10">
        <f>ROUND((C53+C45+C39+C32+C27+C22),0)</f>
        <v>0</v>
      </c>
      <c r="D55" s="10">
        <f>ROUND((D53+D45+D39+D32+D27+D22),0)</f>
        <v>0</v>
      </c>
      <c r="E55" s="10">
        <f>ROUND((E53+E45+E39+E32+E27+E22),0)</f>
        <v>0</v>
      </c>
      <c r="F55" s="10">
        <f>ROUND((F53+F45+F39+F32+F27+F22),0)</f>
        <v>0</v>
      </c>
      <c r="G55" s="21">
        <f>ROUND((G53+G45+G39+G32+G27+G22),0)</f>
        <v>0</v>
      </c>
      <c r="H55" s="17">
        <f>SUM(C55:G55)</f>
        <v>0</v>
      </c>
    </row>
    <row r="56" spans="1:8" ht="12.75" x14ac:dyDescent="0.2">
      <c r="A56" s="426"/>
      <c r="B56" s="427"/>
      <c r="C56" s="10"/>
      <c r="D56" s="10"/>
      <c r="E56" s="10"/>
      <c r="F56" s="10"/>
      <c r="G56" s="21"/>
      <c r="H56" s="15">
        <f>SUM(C56:G56)</f>
        <v>0</v>
      </c>
    </row>
    <row r="57" spans="1:8" ht="12.75" x14ac:dyDescent="0.2">
      <c r="A57" s="55" t="s">
        <v>171</v>
      </c>
      <c r="B57" s="59" t="s">
        <v>172</v>
      </c>
      <c r="C57" s="10">
        <f>ROUND((C22+C45+C32+C53),0)</f>
        <v>0</v>
      </c>
      <c r="D57" s="10">
        <f>ROUND((D22+D45+D32+D53),0)</f>
        <v>0</v>
      </c>
      <c r="E57" s="10">
        <f>ROUND((E22+E45+E32+E53),0)</f>
        <v>0</v>
      </c>
      <c r="F57" s="10">
        <f>ROUND((F22+F45+F32+F53),0)</f>
        <v>0</v>
      </c>
      <c r="G57" s="21">
        <f>ROUND((G22+G45+G32+G53),0)</f>
        <v>0</v>
      </c>
      <c r="H57" s="17">
        <f>SUM(C57:G57)</f>
        <v>0</v>
      </c>
    </row>
    <row r="58" spans="1:8" ht="12.75" x14ac:dyDescent="0.2">
      <c r="A58" s="412"/>
      <c r="B58" s="413"/>
      <c r="C58" s="9"/>
      <c r="D58" s="9"/>
      <c r="E58" s="9"/>
      <c r="F58" s="9"/>
      <c r="G58" s="19"/>
      <c r="H58" s="15"/>
    </row>
    <row r="59" spans="1:8" ht="12.75" x14ac:dyDescent="0.2">
      <c r="A59" s="55" t="s">
        <v>41</v>
      </c>
      <c r="B59" s="58">
        <v>0.5</v>
      </c>
      <c r="C59" s="10">
        <f>ROUND((C57*$B$59),0)</f>
        <v>0</v>
      </c>
      <c r="D59" s="10">
        <f>ROUND((D57*$B$59),0)</f>
        <v>0</v>
      </c>
      <c r="E59" s="10">
        <f>ROUND((E57*$B$59),0)</f>
        <v>0</v>
      </c>
      <c r="F59" s="10">
        <f>ROUND((F57*$B$59),0)</f>
        <v>0</v>
      </c>
      <c r="G59" s="21">
        <f>ROUND((G57*$B$59),0)</f>
        <v>0</v>
      </c>
      <c r="H59" s="15">
        <f>SUM(C59:G59)</f>
        <v>0</v>
      </c>
    </row>
    <row r="60" spans="1:8" ht="12.75" x14ac:dyDescent="0.2">
      <c r="A60" s="426"/>
      <c r="B60" s="427"/>
      <c r="C60" s="10"/>
      <c r="D60" s="10"/>
      <c r="E60" s="10"/>
      <c r="F60" s="10"/>
      <c r="G60" s="21"/>
      <c r="H60" s="15">
        <f>SUM(C60:G60)</f>
        <v>0</v>
      </c>
    </row>
    <row r="61" spans="1:8" ht="12.75" x14ac:dyDescent="0.2">
      <c r="A61" s="426" t="s">
        <v>85</v>
      </c>
      <c r="B61" s="427"/>
      <c r="C61" s="10">
        <f>C55+C59</f>
        <v>0</v>
      </c>
      <c r="D61" s="10">
        <f>D55+D59</f>
        <v>0</v>
      </c>
      <c r="E61" s="10">
        <f>E55+E59</f>
        <v>0</v>
      </c>
      <c r="F61" s="10">
        <f>F55+F59</f>
        <v>0</v>
      </c>
      <c r="G61" s="21">
        <f>G55+G59</f>
        <v>0</v>
      </c>
      <c r="H61" s="15">
        <f>SUM(C61:G61)</f>
        <v>0</v>
      </c>
    </row>
    <row r="62" spans="1:8" ht="12.75" x14ac:dyDescent="0.2">
      <c r="A62" s="8" t="s">
        <v>185</v>
      </c>
      <c r="B62" s="8"/>
      <c r="C62" s="8"/>
      <c r="D62" s="8"/>
      <c r="E62" s="8"/>
      <c r="F62" s="8"/>
      <c r="G62" s="8"/>
      <c r="H62" s="8"/>
    </row>
    <row r="63" spans="1:8" ht="12.75" x14ac:dyDescent="0.2">
      <c r="A63" s="8" t="s">
        <v>117</v>
      </c>
      <c r="B63" s="8"/>
      <c r="C63" s="8"/>
      <c r="D63" s="8"/>
      <c r="E63" s="8"/>
      <c r="F63" s="8"/>
      <c r="G63" s="8"/>
      <c r="H63" s="8"/>
    </row>
    <row r="64" spans="1:8" ht="12.75" x14ac:dyDescent="0.2">
      <c r="A64" s="8"/>
      <c r="B64" s="8"/>
      <c r="C64" s="8"/>
      <c r="D64" s="8"/>
      <c r="E64" s="8"/>
      <c r="F64" s="8"/>
      <c r="G64" s="8"/>
      <c r="H64" s="8"/>
    </row>
    <row r="65" spans="1:8" ht="12.75" x14ac:dyDescent="0.2">
      <c r="A65" s="8"/>
      <c r="B65" s="8"/>
      <c r="C65" s="8"/>
      <c r="D65" s="8"/>
      <c r="E65" s="8"/>
      <c r="F65" s="8"/>
      <c r="G65" s="8"/>
      <c r="H65" s="8"/>
    </row>
    <row r="66" spans="1:8" ht="12.75" x14ac:dyDescent="0.2">
      <c r="A66" s="8"/>
      <c r="B66" s="8"/>
      <c r="C66" s="8"/>
      <c r="D66" s="8"/>
      <c r="E66" s="8"/>
      <c r="F66" s="8"/>
      <c r="G66" s="8"/>
      <c r="H66" s="8"/>
    </row>
    <row r="67" spans="1:8" ht="12.75" x14ac:dyDescent="0.2">
      <c r="A67" s="8"/>
      <c r="B67" s="8"/>
      <c r="C67" s="8"/>
      <c r="D67" s="8"/>
      <c r="E67" s="8"/>
      <c r="F67" s="8"/>
      <c r="G67" s="8"/>
      <c r="H67" s="8"/>
    </row>
    <row r="68" spans="1:8" ht="12.75" x14ac:dyDescent="0.2">
      <c r="A68" s="8"/>
      <c r="B68" s="8"/>
      <c r="C68" s="8"/>
      <c r="D68" s="8"/>
      <c r="E68" s="8"/>
      <c r="F68" s="8"/>
      <c r="G68" s="8"/>
      <c r="H68" s="8"/>
    </row>
    <row r="69" spans="1:8" ht="12.75" x14ac:dyDescent="0.2">
      <c r="A69" s="8"/>
      <c r="B69" s="8"/>
      <c r="C69" s="8"/>
      <c r="D69" s="8"/>
      <c r="E69" s="8"/>
      <c r="F69" s="8"/>
      <c r="G69" s="8"/>
      <c r="H69" s="8"/>
    </row>
    <row r="70" spans="1:8" ht="12.75" x14ac:dyDescent="0.2">
      <c r="A70" s="8"/>
      <c r="B70" s="8"/>
      <c r="C70" s="8"/>
      <c r="D70" s="8"/>
      <c r="E70" s="8"/>
      <c r="F70" s="8"/>
      <c r="G70" s="8"/>
      <c r="H70" s="8"/>
    </row>
    <row r="71" spans="1:8" ht="12.75" x14ac:dyDescent="0.2">
      <c r="A71" s="8"/>
      <c r="B71" s="8"/>
      <c r="C71" s="8"/>
      <c r="D71" s="8"/>
      <c r="E71" s="8"/>
      <c r="F71" s="8"/>
      <c r="G71" s="8"/>
      <c r="H71" s="8"/>
    </row>
    <row r="72" spans="1:8" ht="20.100000000000001" customHeight="1" x14ac:dyDescent="0.2">
      <c r="A72" s="8"/>
      <c r="B72" s="8"/>
      <c r="C72" s="8"/>
      <c r="D72" s="8"/>
      <c r="E72" s="8"/>
      <c r="F72" s="8"/>
      <c r="G72" s="8"/>
      <c r="H72" s="8"/>
    </row>
    <row r="73" spans="1:8" ht="20.100000000000001" customHeight="1" x14ac:dyDescent="0.2">
      <c r="A73" s="8"/>
      <c r="B73" s="8"/>
      <c r="C73" s="8"/>
      <c r="D73" s="8"/>
      <c r="E73" s="8"/>
      <c r="F73" s="8"/>
      <c r="G73" s="8"/>
      <c r="H73" s="8"/>
    </row>
    <row r="74" spans="1:8" ht="20.100000000000001" customHeight="1" x14ac:dyDescent="0.2">
      <c r="A74" s="8"/>
      <c r="B74" s="8"/>
      <c r="C74" s="8"/>
      <c r="D74" s="8"/>
      <c r="E74" s="8"/>
      <c r="F74" s="8"/>
      <c r="G74" s="8"/>
      <c r="H74" s="8"/>
    </row>
    <row r="75" spans="1:8" ht="20.100000000000001" customHeight="1" x14ac:dyDescent="0.2">
      <c r="A75" s="8"/>
      <c r="B75" s="8"/>
      <c r="C75" s="8"/>
      <c r="D75" s="8"/>
      <c r="E75" s="8"/>
      <c r="F75" s="8"/>
      <c r="G75" s="8"/>
      <c r="H75" s="8"/>
    </row>
    <row r="76" spans="1:8" ht="20.100000000000001" customHeight="1" x14ac:dyDescent="0.2">
      <c r="A76" s="8"/>
      <c r="B76" s="8"/>
      <c r="C76" s="8"/>
      <c r="D76" s="8"/>
      <c r="E76" s="8"/>
      <c r="F76" s="8"/>
      <c r="G76" s="8"/>
      <c r="H76" s="8"/>
    </row>
    <row r="77" spans="1:8" ht="20.100000000000001" customHeight="1" x14ac:dyDescent="0.2">
      <c r="A77" s="8"/>
      <c r="B77" s="8"/>
      <c r="C77" s="8"/>
      <c r="D77" s="8"/>
      <c r="E77" s="8"/>
      <c r="F77" s="8"/>
      <c r="G77" s="8"/>
      <c r="H77" s="8"/>
    </row>
    <row r="78" spans="1:8" ht="20.100000000000001" customHeight="1" x14ac:dyDescent="0.2">
      <c r="A78" s="8"/>
      <c r="B78" s="8"/>
      <c r="C78" s="8"/>
      <c r="D78" s="8"/>
      <c r="E78" s="8"/>
      <c r="F78" s="8"/>
      <c r="G78" s="8"/>
      <c r="H78" s="8"/>
    </row>
    <row r="79" spans="1:8" ht="20.100000000000001" customHeight="1" x14ac:dyDescent="0.2">
      <c r="A79" s="8"/>
      <c r="B79" s="8"/>
      <c r="C79" s="8"/>
      <c r="D79" s="8"/>
      <c r="E79" s="8"/>
      <c r="F79" s="8"/>
      <c r="G79" s="8"/>
      <c r="H79" s="8"/>
    </row>
    <row r="80" spans="1:8" ht="20.100000000000001" customHeight="1" x14ac:dyDescent="0.2">
      <c r="A80" s="8"/>
      <c r="B80" s="8"/>
      <c r="C80" s="8"/>
      <c r="D80" s="8"/>
      <c r="E80" s="8"/>
      <c r="F80" s="8"/>
      <c r="G80" s="8"/>
      <c r="H80" s="8"/>
    </row>
    <row r="81" spans="1:8" ht="20.100000000000001" customHeight="1" x14ac:dyDescent="0.2">
      <c r="A81" s="8"/>
      <c r="B81" s="8"/>
      <c r="C81" s="8"/>
      <c r="D81" s="8"/>
      <c r="E81" s="8"/>
      <c r="F81" s="8"/>
      <c r="G81" s="8"/>
      <c r="H81" s="8"/>
    </row>
    <row r="82" spans="1:8" ht="20.100000000000001" customHeight="1" x14ac:dyDescent="0.2">
      <c r="A82" s="8"/>
      <c r="B82" s="8"/>
      <c r="C82" s="8"/>
      <c r="D82" s="8"/>
      <c r="E82" s="8"/>
      <c r="F82" s="8"/>
      <c r="G82" s="8"/>
      <c r="H82" s="8"/>
    </row>
    <row r="83" spans="1:8" ht="20.100000000000001" customHeight="1" x14ac:dyDescent="0.2">
      <c r="A83" s="8"/>
      <c r="B83" s="8"/>
      <c r="C83" s="8"/>
      <c r="D83" s="8"/>
      <c r="E83" s="8"/>
      <c r="F83" s="8"/>
      <c r="G83" s="8"/>
      <c r="H83" s="8"/>
    </row>
    <row r="84" spans="1:8" ht="20.100000000000001" customHeight="1" x14ac:dyDescent="0.2">
      <c r="A84" s="8"/>
      <c r="B84" s="8"/>
      <c r="C84" s="8"/>
      <c r="D84" s="8"/>
      <c r="E84" s="8"/>
      <c r="F84" s="8"/>
      <c r="G84" s="8"/>
      <c r="H84" s="8"/>
    </row>
    <row r="85" spans="1:8" ht="20.100000000000001" customHeight="1" x14ac:dyDescent="0.2">
      <c r="A85" s="8"/>
      <c r="B85" s="8"/>
      <c r="C85" s="8"/>
      <c r="D85" s="8"/>
      <c r="E85" s="8"/>
      <c r="F85" s="8"/>
      <c r="G85" s="8"/>
      <c r="H85" s="8"/>
    </row>
    <row r="86" spans="1:8" ht="20.100000000000001" customHeight="1" x14ac:dyDescent="0.2">
      <c r="A86" s="8"/>
      <c r="B86" s="8"/>
      <c r="C86" s="8"/>
      <c r="D86" s="8"/>
      <c r="E86" s="8"/>
      <c r="F86" s="8"/>
      <c r="G86" s="8"/>
      <c r="H86" s="8"/>
    </row>
    <row r="87" spans="1:8" ht="20.100000000000001" customHeight="1" x14ac:dyDescent="0.2">
      <c r="A87" s="8"/>
      <c r="B87" s="8"/>
      <c r="C87" s="8"/>
      <c r="D87" s="8"/>
      <c r="E87" s="8"/>
      <c r="F87" s="8"/>
      <c r="G87" s="8"/>
      <c r="H87" s="8"/>
    </row>
    <row r="88" spans="1:8" ht="20.100000000000001" customHeight="1" x14ac:dyDescent="0.2">
      <c r="A88" s="8"/>
      <c r="B88" s="8"/>
      <c r="C88" s="8"/>
      <c r="D88" s="8"/>
      <c r="E88" s="8"/>
      <c r="F88" s="8"/>
      <c r="G88" s="8"/>
      <c r="H88" s="8"/>
    </row>
    <row r="89" spans="1:8" ht="20.100000000000001" customHeight="1" x14ac:dyDescent="0.2">
      <c r="A89" s="8"/>
      <c r="B89" s="8"/>
      <c r="C89" s="8"/>
      <c r="D89" s="8"/>
      <c r="E89" s="8"/>
      <c r="F89" s="8"/>
      <c r="G89" s="8"/>
      <c r="H89" s="8"/>
    </row>
    <row r="90" spans="1:8" ht="20.100000000000001" customHeight="1" x14ac:dyDescent="0.2">
      <c r="A90" s="8"/>
      <c r="B90" s="8"/>
      <c r="C90" s="8"/>
      <c r="D90" s="8"/>
      <c r="E90" s="8"/>
      <c r="F90" s="8"/>
      <c r="G90" s="8"/>
      <c r="H90" s="8"/>
    </row>
    <row r="91" spans="1:8" ht="20.100000000000001" customHeight="1" x14ac:dyDescent="0.2">
      <c r="A91" s="8"/>
      <c r="B91" s="8"/>
      <c r="C91" s="8"/>
      <c r="D91" s="8"/>
      <c r="E91" s="8"/>
      <c r="F91" s="8"/>
      <c r="G91" s="8"/>
      <c r="H91" s="8"/>
    </row>
    <row r="92" spans="1:8" ht="20.100000000000001" customHeight="1" x14ac:dyDescent="0.2">
      <c r="A92" s="8"/>
      <c r="B92" s="8"/>
      <c r="C92" s="8"/>
      <c r="D92" s="8"/>
      <c r="E92" s="8"/>
      <c r="F92" s="8"/>
      <c r="G92" s="8"/>
      <c r="H92" s="8"/>
    </row>
    <row r="93" spans="1:8" ht="20.100000000000001" customHeight="1" x14ac:dyDescent="0.2">
      <c r="A93" s="8"/>
      <c r="B93" s="8"/>
      <c r="C93" s="8"/>
      <c r="D93" s="8"/>
      <c r="E93" s="8"/>
      <c r="F93" s="8"/>
      <c r="G93" s="8"/>
      <c r="H93" s="8"/>
    </row>
    <row r="94" spans="1:8" ht="20.100000000000001" customHeight="1" x14ac:dyDescent="0.2">
      <c r="A94" s="8"/>
      <c r="B94" s="8"/>
      <c r="C94" s="8"/>
      <c r="D94" s="8"/>
      <c r="E94" s="8"/>
      <c r="F94" s="8"/>
      <c r="G94" s="8"/>
      <c r="H94" s="8"/>
    </row>
    <row r="95" spans="1:8" ht="20.100000000000001" customHeight="1" x14ac:dyDescent="0.2">
      <c r="A95" s="8"/>
      <c r="B95" s="8"/>
      <c r="C95" s="8"/>
      <c r="D95" s="8"/>
      <c r="E95" s="8"/>
      <c r="F95" s="8"/>
      <c r="G95" s="8"/>
      <c r="H95" s="8"/>
    </row>
    <row r="96" spans="1:8" ht="20.100000000000001" customHeight="1" x14ac:dyDescent="0.2">
      <c r="A96" s="8"/>
      <c r="B96" s="8"/>
      <c r="C96" s="8"/>
      <c r="D96" s="8"/>
      <c r="E96" s="8"/>
      <c r="F96" s="8"/>
      <c r="G96" s="8"/>
      <c r="H96" s="8"/>
    </row>
    <row r="97" spans="1:8" ht="20.100000000000001" customHeight="1" x14ac:dyDescent="0.2">
      <c r="A97" s="8"/>
      <c r="B97" s="8"/>
      <c r="C97" s="8"/>
      <c r="D97" s="8"/>
      <c r="E97" s="8"/>
      <c r="F97" s="8"/>
      <c r="G97" s="8"/>
      <c r="H97" s="8"/>
    </row>
    <row r="98" spans="1:8" ht="20.100000000000001" customHeight="1" x14ac:dyDescent="0.2">
      <c r="A98" s="8"/>
      <c r="B98" s="8"/>
      <c r="C98" s="8"/>
      <c r="D98" s="8"/>
      <c r="E98" s="8"/>
      <c r="F98" s="8"/>
      <c r="G98" s="8"/>
      <c r="H98" s="8"/>
    </row>
    <row r="99" spans="1:8" ht="20.100000000000001" customHeight="1" x14ac:dyDescent="0.2">
      <c r="A99" s="8"/>
      <c r="B99" s="8"/>
      <c r="C99" s="8"/>
      <c r="D99" s="8"/>
      <c r="E99" s="8"/>
      <c r="F99" s="8"/>
      <c r="G99" s="8"/>
      <c r="H99" s="8"/>
    </row>
    <row r="100" spans="1:8" ht="20.100000000000001" customHeight="1" x14ac:dyDescent="0.2">
      <c r="A100" s="8"/>
      <c r="B100" s="8"/>
      <c r="C100" s="8"/>
      <c r="D100" s="8"/>
      <c r="E100" s="8"/>
      <c r="F100" s="8"/>
      <c r="G100" s="8"/>
      <c r="H100" s="8"/>
    </row>
    <row r="101" spans="1:8" ht="20.100000000000001" customHeight="1" x14ac:dyDescent="0.2">
      <c r="A101" s="8"/>
      <c r="B101" s="8"/>
      <c r="C101" s="8"/>
      <c r="D101" s="8"/>
      <c r="E101" s="8"/>
      <c r="F101" s="8"/>
      <c r="G101" s="8"/>
      <c r="H101" s="8"/>
    </row>
    <row r="102" spans="1:8" ht="20.100000000000001" customHeight="1" x14ac:dyDescent="0.2">
      <c r="A102" s="8"/>
      <c r="B102" s="8"/>
      <c r="C102" s="8"/>
      <c r="D102" s="8"/>
      <c r="E102" s="8"/>
      <c r="F102" s="8"/>
      <c r="G102" s="8"/>
      <c r="H102" s="8"/>
    </row>
    <row r="103" spans="1:8" ht="20.100000000000001" customHeight="1" x14ac:dyDescent="0.2">
      <c r="A103" s="8"/>
      <c r="B103" s="8"/>
      <c r="C103" s="8"/>
      <c r="D103" s="8"/>
      <c r="E103" s="8"/>
      <c r="F103" s="8"/>
      <c r="G103" s="8"/>
      <c r="H103" s="8"/>
    </row>
    <row r="104" spans="1:8" ht="20.100000000000001" customHeight="1" x14ac:dyDescent="0.2">
      <c r="A104" s="8"/>
      <c r="B104" s="8"/>
      <c r="C104" s="8"/>
      <c r="D104" s="8"/>
      <c r="E104" s="8"/>
      <c r="F104" s="8"/>
      <c r="G104" s="8"/>
      <c r="H104" s="8"/>
    </row>
    <row r="105" spans="1:8" ht="20.100000000000001" customHeight="1" x14ac:dyDescent="0.2">
      <c r="A105" s="8"/>
      <c r="B105" s="8"/>
      <c r="C105" s="8"/>
      <c r="D105" s="8"/>
      <c r="E105" s="8"/>
      <c r="F105" s="8"/>
      <c r="G105" s="8"/>
      <c r="H105" s="8"/>
    </row>
    <row r="106" spans="1:8" ht="20.100000000000001" customHeight="1" x14ac:dyDescent="0.2">
      <c r="A106" s="8"/>
      <c r="B106" s="8"/>
      <c r="C106" s="8"/>
      <c r="D106" s="8"/>
      <c r="E106" s="8"/>
      <c r="F106" s="8"/>
      <c r="G106" s="8"/>
      <c r="H106" s="8"/>
    </row>
    <row r="107" spans="1:8" ht="20.100000000000001" customHeight="1" x14ac:dyDescent="0.2">
      <c r="A107" s="8"/>
      <c r="B107" s="8"/>
      <c r="C107" s="8"/>
      <c r="D107" s="8"/>
      <c r="E107" s="8"/>
      <c r="F107" s="8"/>
      <c r="G107" s="8"/>
      <c r="H107" s="8"/>
    </row>
    <row r="108" spans="1:8" ht="20.100000000000001" customHeight="1" x14ac:dyDescent="0.2">
      <c r="A108" s="8"/>
      <c r="B108" s="8"/>
      <c r="C108" s="8"/>
      <c r="D108" s="8"/>
      <c r="E108" s="8"/>
      <c r="F108" s="8"/>
      <c r="G108" s="8"/>
      <c r="H108" s="8"/>
    </row>
    <row r="109" spans="1:8" ht="20.100000000000001" customHeight="1" x14ac:dyDescent="0.2">
      <c r="A109" s="8"/>
      <c r="B109" s="8"/>
      <c r="C109" s="8"/>
      <c r="D109" s="8"/>
      <c r="E109" s="8"/>
      <c r="F109" s="8"/>
      <c r="G109" s="8"/>
      <c r="H109" s="8"/>
    </row>
    <row r="110" spans="1:8" ht="20.100000000000001" customHeight="1" x14ac:dyDescent="0.2">
      <c r="A110" s="8"/>
      <c r="B110" s="8"/>
      <c r="C110" s="8"/>
      <c r="D110" s="8"/>
      <c r="E110" s="8"/>
      <c r="F110" s="8"/>
      <c r="G110" s="8"/>
      <c r="H110" s="8"/>
    </row>
    <row r="111" spans="1:8" ht="20.100000000000001" customHeight="1" x14ac:dyDescent="0.2">
      <c r="A111" s="8"/>
      <c r="B111" s="8"/>
      <c r="C111" s="8"/>
      <c r="D111" s="8"/>
      <c r="E111" s="8"/>
      <c r="F111" s="8"/>
      <c r="G111" s="8"/>
      <c r="H111" s="8"/>
    </row>
    <row r="112" spans="1:8" ht="20.100000000000001" customHeight="1" x14ac:dyDescent="0.2">
      <c r="A112" s="8"/>
      <c r="B112" s="8"/>
      <c r="C112" s="8"/>
      <c r="D112" s="8"/>
      <c r="E112" s="8"/>
      <c r="F112" s="8"/>
      <c r="G112" s="8"/>
      <c r="H112" s="8"/>
    </row>
    <row r="113" spans="1:8" ht="20.100000000000001" customHeight="1" x14ac:dyDescent="0.2">
      <c r="A113" s="8"/>
      <c r="B113" s="8"/>
      <c r="C113" s="8"/>
      <c r="D113" s="8"/>
      <c r="E113" s="8"/>
      <c r="F113" s="8"/>
      <c r="G113" s="8"/>
      <c r="H113" s="8"/>
    </row>
  </sheetData>
  <mergeCells count="52">
    <mergeCell ref="A51:B51"/>
    <mergeCell ref="A58:B58"/>
    <mergeCell ref="A52:B52"/>
    <mergeCell ref="A53:B53"/>
    <mergeCell ref="A39:B39"/>
    <mergeCell ref="A41:B41"/>
    <mergeCell ref="A43:B43"/>
    <mergeCell ref="A50:B50"/>
    <mergeCell ref="A46:B46"/>
    <mergeCell ref="A47:B47"/>
    <mergeCell ref="A45:B45"/>
    <mergeCell ref="A48:B48"/>
    <mergeCell ref="A49:B49"/>
    <mergeCell ref="A44:B44"/>
    <mergeCell ref="A42:B42"/>
    <mergeCell ref="A23:B23"/>
    <mergeCell ref="A24:B24"/>
    <mergeCell ref="A22:B22"/>
    <mergeCell ref="A21:B21"/>
    <mergeCell ref="A33:B33"/>
    <mergeCell ref="A29:B29"/>
    <mergeCell ref="A38:B38"/>
    <mergeCell ref="A25:B25"/>
    <mergeCell ref="A37:B37"/>
    <mergeCell ref="A26:B26"/>
    <mergeCell ref="A27:B27"/>
    <mergeCell ref="A31:B31"/>
    <mergeCell ref="A30:B30"/>
    <mergeCell ref="A35:B35"/>
    <mergeCell ref="A32:B32"/>
    <mergeCell ref="A36:B36"/>
    <mergeCell ref="A34:B34"/>
    <mergeCell ref="A61:B61"/>
    <mergeCell ref="A56:B56"/>
    <mergeCell ref="A60:B60"/>
    <mergeCell ref="A54:B54"/>
    <mergeCell ref="A55:B55"/>
    <mergeCell ref="A19:B19"/>
    <mergeCell ref="A20:B20"/>
    <mergeCell ref="A1:H1"/>
    <mergeCell ref="A18:B18"/>
    <mergeCell ref="A8:B8"/>
    <mergeCell ref="A9:B9"/>
    <mergeCell ref="A10:B10"/>
    <mergeCell ref="B2:H2"/>
    <mergeCell ref="A11:B11"/>
    <mergeCell ref="A6:B6"/>
    <mergeCell ref="A13:B13"/>
    <mergeCell ref="A12:B12"/>
    <mergeCell ref="A16:B16"/>
    <mergeCell ref="A17:B17"/>
    <mergeCell ref="A15:B15"/>
  </mergeCells>
  <phoneticPr fontId="5" type="noConversion"/>
  <conditionalFormatting sqref="B7 B13:B14 B20 B22 C48:G49 B51:G51 B52:H61">
    <cfRule type="cellIs" dxfId="2" priority="2" stopIfTrue="1" operator="equal">
      <formula>0</formula>
    </cfRule>
  </conditionalFormatting>
  <conditionalFormatting sqref="B23:H47 H48:H51">
    <cfRule type="cellIs" dxfId="1" priority="3" stopIfTrue="1" operator="equal">
      <formula>0</formula>
    </cfRule>
  </conditionalFormatting>
  <conditionalFormatting sqref="C6:H22 A6:A61 A63">
    <cfRule type="cellIs" dxfId="0" priority="1" stopIfTrue="1" operator="equal">
      <formula>0</formula>
    </cfRule>
  </conditionalFormatting>
  <pageMargins left="0.5" right="0.5" top="0.5" bottom="0.5" header="0.5" footer="0.25"/>
  <pageSetup orientation="portrait" horizontalDpi="4294967292" verticalDpi="4294967292" r:id="rId1"/>
  <headerFooter>
    <oddFooter>&amp;R&amp;"Arial,Regular"&amp;F, &amp;A</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N36"/>
  <sheetViews>
    <sheetView workbookViewId="0">
      <selection activeCell="C32" sqref="C32:N33"/>
    </sheetView>
  </sheetViews>
  <sheetFormatPr defaultColWidth="11" defaultRowHeight="12.75" x14ac:dyDescent="0.2"/>
  <sheetData>
    <row r="4" spans="1:14" x14ac:dyDescent="0.2">
      <c r="A4" s="237" t="s">
        <v>261</v>
      </c>
      <c r="C4" s="237" t="s">
        <v>262</v>
      </c>
    </row>
    <row r="6" spans="1:14" x14ac:dyDescent="0.2">
      <c r="A6" s="238" t="s">
        <v>222</v>
      </c>
      <c r="C6" s="511" t="s">
        <v>268</v>
      </c>
      <c r="D6" s="511"/>
      <c r="E6" s="511"/>
      <c r="F6" s="511"/>
      <c r="G6" s="511"/>
      <c r="H6" s="511"/>
      <c r="I6" s="511"/>
      <c r="J6" s="511"/>
      <c r="K6" s="511"/>
      <c r="L6" s="511"/>
      <c r="M6" s="511"/>
      <c r="N6" s="511"/>
    </row>
    <row r="7" spans="1:14" x14ac:dyDescent="0.2">
      <c r="C7" s="511"/>
      <c r="D7" s="511"/>
      <c r="E7" s="511"/>
      <c r="F7" s="511"/>
      <c r="G7" s="511"/>
      <c r="H7" s="511"/>
      <c r="I7" s="511"/>
      <c r="J7" s="511"/>
      <c r="K7" s="511"/>
      <c r="L7" s="511"/>
      <c r="M7" s="511"/>
      <c r="N7" s="511"/>
    </row>
    <row r="10" spans="1:14" x14ac:dyDescent="0.2">
      <c r="A10" s="238" t="s">
        <v>172</v>
      </c>
      <c r="C10" s="511" t="s">
        <v>263</v>
      </c>
      <c r="D10" s="511"/>
      <c r="E10" s="511"/>
      <c r="F10" s="511"/>
      <c r="G10" s="511"/>
      <c r="H10" s="511"/>
      <c r="I10" s="511"/>
      <c r="J10" s="511"/>
      <c r="K10" s="511"/>
      <c r="L10" s="511"/>
      <c r="M10" s="511"/>
      <c r="N10" s="511"/>
    </row>
    <row r="11" spans="1:14" x14ac:dyDescent="0.2">
      <c r="C11" s="511"/>
      <c r="D11" s="511"/>
      <c r="E11" s="511"/>
      <c r="F11" s="511"/>
      <c r="G11" s="511"/>
      <c r="H11" s="511"/>
      <c r="I11" s="511"/>
      <c r="J11" s="511"/>
      <c r="K11" s="511"/>
      <c r="L11" s="511"/>
      <c r="M11" s="511"/>
      <c r="N11" s="511"/>
    </row>
    <row r="12" spans="1:14" x14ac:dyDescent="0.2">
      <c r="C12" s="434"/>
      <c r="D12" s="434"/>
      <c r="E12" s="434"/>
      <c r="F12" s="434"/>
      <c r="G12" s="434"/>
      <c r="H12" s="434"/>
      <c r="I12" s="434"/>
      <c r="J12" s="434"/>
      <c r="K12" s="434"/>
      <c r="L12" s="434"/>
      <c r="M12" s="434"/>
      <c r="N12" s="434"/>
    </row>
    <row r="13" spans="1:14" x14ac:dyDescent="0.2">
      <c r="C13" s="434"/>
      <c r="D13" s="434"/>
      <c r="E13" s="434"/>
      <c r="F13" s="434"/>
      <c r="G13" s="434"/>
      <c r="H13" s="434"/>
      <c r="I13" s="434"/>
      <c r="J13" s="434"/>
      <c r="K13" s="434"/>
      <c r="L13" s="434"/>
      <c r="M13" s="434"/>
      <c r="N13" s="434"/>
    </row>
    <row r="16" spans="1:14" ht="12.95" customHeight="1" x14ac:dyDescent="0.2">
      <c r="A16" s="238" t="s">
        <v>264</v>
      </c>
      <c r="C16" s="511" t="s">
        <v>269</v>
      </c>
      <c r="D16" s="511"/>
      <c r="E16" s="511"/>
      <c r="F16" s="511"/>
      <c r="G16" s="511"/>
      <c r="H16" s="511"/>
      <c r="I16" s="511"/>
      <c r="J16" s="511"/>
      <c r="K16" s="511"/>
      <c r="L16" s="511"/>
      <c r="M16" s="511"/>
      <c r="N16" s="511"/>
    </row>
    <row r="17" spans="1:14" x14ac:dyDescent="0.2">
      <c r="A17" s="238" t="s">
        <v>265</v>
      </c>
      <c r="C17" s="511"/>
      <c r="D17" s="511"/>
      <c r="E17" s="511"/>
      <c r="F17" s="511"/>
      <c r="G17" s="511"/>
      <c r="H17" s="511"/>
      <c r="I17" s="511"/>
      <c r="J17" s="511"/>
      <c r="K17" s="511"/>
      <c r="L17" s="511"/>
      <c r="M17" s="511"/>
      <c r="N17" s="511"/>
    </row>
    <row r="20" spans="1:14" x14ac:dyDescent="0.2">
      <c r="A20" s="238" t="s">
        <v>253</v>
      </c>
      <c r="C20" s="511" t="s">
        <v>270</v>
      </c>
      <c r="D20" s="511"/>
      <c r="E20" s="511"/>
      <c r="F20" s="511"/>
      <c r="G20" s="511"/>
      <c r="H20" s="511"/>
      <c r="I20" s="511"/>
      <c r="J20" s="511"/>
      <c r="K20" s="511"/>
      <c r="L20" s="511"/>
      <c r="M20" s="511"/>
      <c r="N20" s="511"/>
    </row>
    <row r="21" spans="1:14" x14ac:dyDescent="0.2">
      <c r="C21" s="511"/>
      <c r="D21" s="511"/>
      <c r="E21" s="511"/>
      <c r="F21" s="511"/>
      <c r="G21" s="511"/>
      <c r="H21" s="511"/>
      <c r="I21" s="511"/>
      <c r="J21" s="511"/>
      <c r="K21" s="511"/>
      <c r="L21" s="511"/>
      <c r="M21" s="511"/>
      <c r="N21" s="511"/>
    </row>
    <row r="22" spans="1:14" x14ac:dyDescent="0.2">
      <c r="C22" s="434"/>
      <c r="D22" s="434"/>
      <c r="E22" s="434"/>
      <c r="F22" s="434"/>
      <c r="G22" s="434"/>
      <c r="H22" s="434"/>
      <c r="I22" s="434"/>
      <c r="J22" s="434"/>
      <c r="K22" s="434"/>
      <c r="L22" s="434"/>
      <c r="M22" s="434"/>
      <c r="N22" s="434"/>
    </row>
    <row r="24" spans="1:14" x14ac:dyDescent="0.2">
      <c r="A24" s="238" t="s">
        <v>266</v>
      </c>
      <c r="C24" t="s">
        <v>272</v>
      </c>
    </row>
    <row r="25" spans="1:14" x14ac:dyDescent="0.2">
      <c r="A25" s="238" t="s">
        <v>267</v>
      </c>
    </row>
    <row r="28" spans="1:14" x14ac:dyDescent="0.2">
      <c r="A28" s="238" t="s">
        <v>271</v>
      </c>
      <c r="C28" s="511" t="s">
        <v>273</v>
      </c>
      <c r="D28" s="434"/>
      <c r="E28" s="434"/>
      <c r="F28" s="434"/>
      <c r="G28" s="434"/>
      <c r="H28" s="434"/>
      <c r="I28" s="434"/>
      <c r="J28" s="434"/>
      <c r="K28" s="434"/>
      <c r="L28" s="434"/>
      <c r="M28" s="434"/>
      <c r="N28" s="434"/>
    </row>
    <row r="29" spans="1:14" x14ac:dyDescent="0.2">
      <c r="A29" s="238"/>
      <c r="C29" s="434"/>
      <c r="D29" s="434"/>
      <c r="E29" s="434"/>
      <c r="F29" s="434"/>
      <c r="G29" s="434"/>
      <c r="H29" s="434"/>
      <c r="I29" s="434"/>
      <c r="J29" s="434"/>
      <c r="K29" s="434"/>
      <c r="L29" s="434"/>
      <c r="M29" s="434"/>
      <c r="N29" s="434"/>
    </row>
    <row r="32" spans="1:14" x14ac:dyDescent="0.2">
      <c r="A32" s="238" t="s">
        <v>277</v>
      </c>
      <c r="C32" s="511" t="s">
        <v>278</v>
      </c>
      <c r="D32" s="434"/>
      <c r="E32" s="434"/>
      <c r="F32" s="434"/>
      <c r="G32" s="434"/>
      <c r="H32" s="434"/>
      <c r="I32" s="434"/>
      <c r="J32" s="434"/>
      <c r="K32" s="434"/>
      <c r="L32" s="434"/>
      <c r="M32" s="434"/>
      <c r="N32" s="434"/>
    </row>
    <row r="33" spans="1:14" x14ac:dyDescent="0.2">
      <c r="C33" s="434"/>
      <c r="D33" s="434"/>
      <c r="E33" s="434"/>
      <c r="F33" s="434"/>
      <c r="G33" s="434"/>
      <c r="H33" s="434"/>
      <c r="I33" s="434"/>
      <c r="J33" s="434"/>
      <c r="K33" s="434"/>
      <c r="L33" s="434"/>
      <c r="M33" s="434"/>
      <c r="N33" s="434"/>
    </row>
    <row r="36" spans="1:14" x14ac:dyDescent="0.2">
      <c r="A36" s="238" t="s">
        <v>274</v>
      </c>
      <c r="C36" t="s">
        <v>275</v>
      </c>
    </row>
  </sheetData>
  <mergeCells count="6">
    <mergeCell ref="C28:N29"/>
    <mergeCell ref="C32:N33"/>
    <mergeCell ref="C6:N7"/>
    <mergeCell ref="C10:N13"/>
    <mergeCell ref="C16:N17"/>
    <mergeCell ref="C20:N22"/>
  </mergeCells>
  <phoneticPr fontId="5" type="noConversion"/>
  <pageMargins left="0.75" right="0.75" top="1" bottom="1" header="0.5" footer="0.5"/>
  <pageSetup scale="48"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Personnel Expense Calculator</vt:lpstr>
      <vt:lpstr>Draft Detailed Budget</vt:lpstr>
      <vt:lpstr>Modular Budget Format</vt:lpstr>
      <vt:lpstr>Subcontract 1 Budget</vt:lpstr>
      <vt:lpstr>Subcontract 2 Budget</vt:lpstr>
      <vt:lpstr>Definitions</vt:lpstr>
      <vt:lpstr>BenefitCodes</vt:lpstr>
      <vt:lpstr>CalcMethod</vt:lpstr>
      <vt:lpstr>IDCOption</vt:lpstr>
      <vt:lpstr>IDCRates</vt:lpstr>
      <vt:lpstr>IDCRatesMod</vt:lpstr>
      <vt:lpstr>InsRates</vt:lpstr>
      <vt:lpstr>Modular</vt:lpstr>
      <vt:lpstr>ProjTerm</vt:lpstr>
      <vt:lpstr>RetRates</vt:lpstr>
      <vt:lpstr>VaryMod2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Karon Cassidy</dc:creator>
  <cp:lastModifiedBy>Vaughns, Latricia M</cp:lastModifiedBy>
  <cp:lastPrinted>2014-12-01T22:22:34Z</cp:lastPrinted>
  <dcterms:created xsi:type="dcterms:W3CDTF">2009-02-06T21:43:30Z</dcterms:created>
  <dcterms:modified xsi:type="dcterms:W3CDTF">2024-05-01T20:26:28Z</dcterms:modified>
</cp:coreProperties>
</file>